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drawings/drawing3.xml" ContentType="application/vnd.openxmlformats-officedocument.drawing+xml"/>
  <Override PartName="/xl/ctrlProps/ctrlProp3.xml" ContentType="application/vnd.ms-excel.controlproperties+xml"/>
  <Override PartName="/xl/drawings/drawing4.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13_ncr:1_{AA45D206-2B80-452E-9CA4-7C107CA99960}" xr6:coauthVersionLast="47" xr6:coauthVersionMax="47" xr10:uidLastSave="{00000000-0000-0000-0000-000000000000}"/>
  <bookViews>
    <workbookView xWindow="28680" yWindow="-120" windowWidth="29040" windowHeight="15720" activeTab="3" xr2:uid="{00000000-000D-0000-FFFF-FFFF00000000}"/>
  </bookViews>
  <sheets>
    <sheet name="様式1-7ｰ2（施設・通常）" sheetId="8" r:id="rId1"/>
    <sheet name="様式1-7ｰ2（嵩上げ_解体３分の１）" sheetId="9" r:id="rId2"/>
    <sheet name="様式1-7ｰ2（嵩上げ_解体２分の１)" sheetId="12" r:id="rId3"/>
    <sheet name="様式1-7-2別紙内訳" sheetId="10" r:id="rId4"/>
    <sheet name="トン単価別表" sheetId="11" state="hidden" r:id="rId5"/>
  </sheets>
  <definedNames>
    <definedName name="_xlnm.Print_Area" localSheetId="3">'様式1-7-2別紙内訳'!$A$1:$F$29</definedName>
    <definedName name="_xlnm.Print_Area" localSheetId="0">'様式1-7ｰ2（施設・通常）'!$A$1:$H$40</definedName>
    <definedName name="_xlnm.Print_Area" localSheetId="2">'様式1-7ｰ2（嵩上げ_解体２分の１)'!$A$1:$H$40</definedName>
    <definedName name="_xlnm.Print_Area" localSheetId="1">'様式1-7ｰ2（嵩上げ_解体３分の１）'!$A$1:$H$40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3" i="12" l="1"/>
  <c r="D32" i="12"/>
  <c r="D34" i="12" s="1"/>
  <c r="J30" i="12"/>
  <c r="J32" i="12" s="1"/>
  <c r="L32" i="12" s="1" a="1"/>
  <c r="L32" i="12" s="1"/>
  <c r="E31" i="12" s="1"/>
  <c r="H30" i="12"/>
  <c r="A29" i="12" s="1"/>
  <c r="H28" i="12"/>
  <c r="D28" i="12"/>
  <c r="H27" i="12"/>
  <c r="D27" i="12"/>
  <c r="H25" i="12"/>
  <c r="D25" i="12"/>
  <c r="H24" i="12"/>
  <c r="D23" i="12"/>
  <c r="H21" i="12"/>
  <c r="H20" i="12"/>
  <c r="H18" i="12"/>
  <c r="H17" i="12"/>
  <c r="H14" i="12"/>
  <c r="H13" i="12"/>
  <c r="H11" i="12"/>
  <c r="H10" i="12"/>
  <c r="C9" i="12"/>
  <c r="H7" i="12"/>
  <c r="J33" i="12" l="1"/>
  <c r="J34" i="12" s="1"/>
  <c r="J35" i="12" s="1"/>
  <c r="A39" i="12" s="1"/>
  <c r="D25" i="9" l="1"/>
  <c r="D25" i="8"/>
  <c r="D23" i="8"/>
  <c r="C9" i="9"/>
  <c r="C16" i="10" l="1" a="1"/>
  <c r="C16" i="10" s="1"/>
  <c r="C7" i="10"/>
  <c r="C8" i="10" s="1"/>
  <c r="C11" i="10" s="1"/>
  <c r="C14" i="10" s="1"/>
  <c r="C15" i="10" s="1"/>
  <c r="C17" i="10" l="1"/>
  <c r="D28" i="8" l="1"/>
  <c r="D32" i="9"/>
  <c r="D34" i="9" s="1"/>
  <c r="J30" i="9"/>
  <c r="J32" i="9" s="1"/>
  <c r="L32" i="9" s="1" a="1"/>
  <c r="L32" i="9" s="1"/>
  <c r="E31" i="9" s="1"/>
  <c r="D28" i="9"/>
  <c r="H24" i="9"/>
  <c r="H25" i="9" s="1"/>
  <c r="H27" i="9" s="1"/>
  <c r="D23" i="9"/>
  <c r="H21" i="9"/>
  <c r="H17" i="9"/>
  <c r="H18" i="9" s="1"/>
  <c r="H14" i="9"/>
  <c r="H10" i="9"/>
  <c r="H11" i="9" s="1"/>
  <c r="H7" i="9"/>
  <c r="D32" i="8"/>
  <c r="D34" i="8" s="1"/>
  <c r="J30" i="8"/>
  <c r="J32" i="8" s="1"/>
  <c r="L32" i="8" s="1" a="1"/>
  <c r="L32" i="8" s="1"/>
  <c r="E31" i="8" s="1"/>
  <c r="H24" i="8"/>
  <c r="H25" i="8" s="1"/>
  <c r="H21" i="8"/>
  <c r="H17" i="8"/>
  <c r="H18" i="8" s="1"/>
  <c r="H14" i="8"/>
  <c r="H10" i="8"/>
  <c r="H11" i="8" s="1"/>
  <c r="H7" i="8"/>
  <c r="D27" i="8" l="1"/>
  <c r="H20" i="9"/>
  <c r="D27" i="9"/>
  <c r="D33" i="9"/>
  <c r="J33" i="9" s="1"/>
  <c r="J34" i="9" s="1"/>
  <c r="J35" i="9" s="1"/>
  <c r="A39" i="9" s="1"/>
  <c r="H13" i="9"/>
  <c r="D33" i="8"/>
  <c r="J33" i="8" s="1"/>
  <c r="J34" i="8" s="1"/>
  <c r="J35" i="8" s="1"/>
  <c r="A39" i="8" s="1"/>
  <c r="H27" i="8"/>
  <c r="H13" i="8"/>
  <c r="H20" i="8"/>
  <c r="H28" i="9" l="1"/>
  <c r="H30" i="9" s="1"/>
  <c r="A29" i="9" s="1"/>
  <c r="H28" i="8"/>
  <c r="H30" i="8" s="1"/>
  <c r="A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<sst xmlns="http://schemas.openxmlformats.org/spreadsheetml/2006/main" count="295" uniqueCount="148">
  <si>
    <t>別表第一号に掲げる事業</t>
    <phoneticPr fontId="1"/>
  </si>
  <si>
    <t>様式１－７－２</t>
    <rPh sb="0" eb="2">
      <t>ヨウシキ</t>
    </rPh>
    <phoneticPr fontId="1"/>
  </si>
  <si>
    <t>令和○年度地域未来交付金事業別表（実績報告）</t>
  </si>
  <si>
    <t>（単位：千円）</t>
    <rPh sb="1" eb="3">
      <t>タンイ</t>
    </rPh>
    <rPh sb="4" eb="6">
      <t>センエン</t>
    </rPh>
    <phoneticPr fontId="1"/>
  </si>
  <si>
    <t>事業の内容</t>
    <rPh sb="0" eb="2">
      <t>ジギョウ</t>
    </rPh>
    <rPh sb="3" eb="5">
      <t>ナイヨウ</t>
    </rPh>
    <phoneticPr fontId="1"/>
  </si>
  <si>
    <t>交付金の算出方法</t>
    <rPh sb="0" eb="3">
      <t>コウフキン</t>
    </rPh>
    <rPh sb="4" eb="6">
      <t>サンシュツ</t>
    </rPh>
    <rPh sb="6" eb="8">
      <t>ホウホウ</t>
    </rPh>
    <phoneticPr fontId="1"/>
  </si>
  <si>
    <t>施設区分（事業名）</t>
    <phoneticPr fontId="1"/>
  </si>
  <si>
    <t>１／４事業</t>
    <rPh sb="3" eb="5">
      <t>ジギョウ</t>
    </rPh>
    <phoneticPr fontId="1"/>
  </si>
  <si>
    <t>交付限度額
Ｍ＝Ｃ×１／４</t>
    <rPh sb="0" eb="2">
      <t>コウフ</t>
    </rPh>
    <rPh sb="2" eb="5">
      <t>ゲンドガク</t>
    </rPh>
    <phoneticPr fontId="1"/>
  </si>
  <si>
    <t>施設区分詳細</t>
    <phoneticPr fontId="1"/>
  </si>
  <si>
    <t>交付対象事業費実績</t>
    <rPh sb="0" eb="2">
      <t>コウフ</t>
    </rPh>
    <rPh sb="2" eb="4">
      <t>タイショウ</t>
    </rPh>
    <rPh sb="4" eb="7">
      <t>ジギョウヒ</t>
    </rPh>
    <rPh sb="7" eb="9">
      <t>ジッセキ</t>
    </rPh>
    <phoneticPr fontId="1"/>
  </si>
  <si>
    <t>前年度まで
Ｎ</t>
    <rPh sb="0" eb="3">
      <t>ゼンネンド</t>
    </rPh>
    <phoneticPr fontId="1"/>
  </si>
  <si>
    <t>マテリアルリサイクル推進施設</t>
    <rPh sb="10" eb="12">
      <t>スイシン</t>
    </rPh>
    <rPh sb="12" eb="14">
      <t>シセツ</t>
    </rPh>
    <phoneticPr fontId="1"/>
  </si>
  <si>
    <t>処理能力</t>
    <rPh sb="0" eb="2">
      <t>ショリ</t>
    </rPh>
    <rPh sb="2" eb="4">
      <t>ノウリョク</t>
    </rPh>
    <phoneticPr fontId="1"/>
  </si>
  <si>
    <t>今年度
Ｏ</t>
    <rPh sb="0" eb="3">
      <t>コンネンド</t>
    </rPh>
    <phoneticPr fontId="1"/>
  </si>
  <si>
    <t>エネルギー回収型廃棄物処理施設</t>
    <rPh sb="5" eb="8">
      <t>カイシュウガタ</t>
    </rPh>
    <rPh sb="8" eb="11">
      <t>ハイキブツ</t>
    </rPh>
    <rPh sb="11" eb="13">
      <t>ショリ</t>
    </rPh>
    <rPh sb="13" eb="15">
      <t>シセツ</t>
    </rPh>
    <phoneticPr fontId="1"/>
  </si>
  <si>
    <t>全体
事業</t>
    <rPh sb="0" eb="2">
      <t>ゼンタイ</t>
    </rPh>
    <rPh sb="3" eb="5">
      <t>ジギョウ</t>
    </rPh>
    <phoneticPr fontId="1"/>
  </si>
  <si>
    <t>総事業費</t>
    <rPh sb="0" eb="1">
      <t>ソウ</t>
    </rPh>
    <rPh sb="1" eb="4">
      <t>ジギョウヒ</t>
    </rPh>
    <phoneticPr fontId="1"/>
  </si>
  <si>
    <t>合計
Ｐ＝Ｎ＋Ｏ</t>
    <rPh sb="0" eb="2">
      <t>ゴウケイ</t>
    </rPh>
    <phoneticPr fontId="1"/>
  </si>
  <si>
    <t>高効率ごみ発電施設</t>
    <rPh sb="0" eb="3">
      <t>コウコウリツ</t>
    </rPh>
    <rPh sb="5" eb="7">
      <t>ハツデン</t>
    </rPh>
    <rPh sb="7" eb="9">
      <t>シセツ</t>
    </rPh>
    <phoneticPr fontId="1"/>
  </si>
  <si>
    <t>交付対象事業費
（１／４事業）Ｃ</t>
    <rPh sb="0" eb="2">
      <t>コウフ</t>
    </rPh>
    <rPh sb="2" eb="4">
      <t>タイショウ</t>
    </rPh>
    <rPh sb="4" eb="7">
      <t>ジギョウヒ</t>
    </rPh>
    <rPh sb="12" eb="14">
      <t>ジギョウ</t>
    </rPh>
    <phoneticPr fontId="1"/>
  </si>
  <si>
    <t>進捗率
Ｑ＝Ｐ÷Ｃ</t>
    <rPh sb="0" eb="3">
      <t>シンチョクリツ</t>
    </rPh>
    <phoneticPr fontId="1"/>
  </si>
  <si>
    <t>廃棄物運搬中継施設</t>
    <rPh sb="0" eb="3">
      <t>ハイキブツ</t>
    </rPh>
    <rPh sb="3" eb="5">
      <t>ウンパン</t>
    </rPh>
    <rPh sb="5" eb="7">
      <t>チュウケイ</t>
    </rPh>
    <rPh sb="7" eb="9">
      <t>シセツ</t>
    </rPh>
    <phoneticPr fontId="1"/>
  </si>
  <si>
    <t>交付対象事業費
（１／３事業）Ａ</t>
    <rPh sb="0" eb="2">
      <t>コウフ</t>
    </rPh>
    <rPh sb="2" eb="4">
      <t>タイショウ</t>
    </rPh>
    <rPh sb="4" eb="7">
      <t>ジギョウヒ</t>
    </rPh>
    <rPh sb="12" eb="14">
      <t>ジギョウ</t>
    </rPh>
    <phoneticPr fontId="1"/>
  </si>
  <si>
    <t>1-</t>
  </si>
  <si>
    <t>過年度受入済額
Ｒ</t>
    <rPh sb="0" eb="3">
      <t>カネンド</t>
    </rPh>
    <rPh sb="3" eb="5">
      <t>ウケイレ</t>
    </rPh>
    <rPh sb="5" eb="6">
      <t>ズミ</t>
    </rPh>
    <rPh sb="6" eb="7">
      <t>ガク</t>
    </rPh>
    <phoneticPr fontId="1"/>
  </si>
  <si>
    <t>有機性廃棄物リサイクル推進施設</t>
    <rPh sb="0" eb="3">
      <t>ユウキセイ</t>
    </rPh>
    <rPh sb="3" eb="6">
      <t>ハイキブツ</t>
    </rPh>
    <rPh sb="11" eb="13">
      <t>スイシン</t>
    </rPh>
    <rPh sb="13" eb="15">
      <t>シセツ</t>
    </rPh>
    <phoneticPr fontId="1"/>
  </si>
  <si>
    <t>交付対象事業費
（１／２事業）Ｂ</t>
    <rPh sb="0" eb="2">
      <t>コウフ</t>
    </rPh>
    <rPh sb="2" eb="4">
      <t>タイショウ</t>
    </rPh>
    <rPh sb="4" eb="7">
      <t>ジギョウヒ</t>
    </rPh>
    <rPh sb="12" eb="14">
      <t>ジギョウ</t>
    </rPh>
    <phoneticPr fontId="1"/>
  </si>
  <si>
    <t>単年度交付額
Ｓ＝Ｍ×Ｑ－Ｒ</t>
    <rPh sb="0" eb="3">
      <t>タンネンド</t>
    </rPh>
    <rPh sb="3" eb="6">
      <t>コウフガク</t>
    </rPh>
    <phoneticPr fontId="1"/>
  </si>
  <si>
    <t>最終処分場</t>
    <rPh sb="0" eb="2">
      <t>サイシュウ</t>
    </rPh>
    <rPh sb="2" eb="5">
      <t>ショブンジョウ</t>
    </rPh>
    <phoneticPr fontId="1"/>
  </si>
  <si>
    <t>当該年
度事業</t>
    <rPh sb="0" eb="2">
      <t>トウガイ</t>
    </rPh>
    <rPh sb="2" eb="3">
      <t>ネン</t>
    </rPh>
    <rPh sb="4" eb="5">
      <t>ド</t>
    </rPh>
    <rPh sb="5" eb="7">
      <t>ジギョウ</t>
    </rPh>
    <phoneticPr fontId="1"/>
  </si>
  <si>
    <t>１／３事業</t>
    <rPh sb="3" eb="5">
      <t>ジギョウ</t>
    </rPh>
    <phoneticPr fontId="1"/>
  </si>
  <si>
    <t>交付限度額
Ｔ＝Ａ×１／３</t>
    <rPh sb="0" eb="2">
      <t>コウフ</t>
    </rPh>
    <rPh sb="2" eb="5">
      <t>ゲンドガク</t>
    </rPh>
    <phoneticPr fontId="1"/>
  </si>
  <si>
    <t>最終処分場再生事業</t>
    <rPh sb="0" eb="2">
      <t>サイシュウ</t>
    </rPh>
    <rPh sb="2" eb="5">
      <t>ショブンジョウ</t>
    </rPh>
    <rPh sb="5" eb="7">
      <t>サイセイ</t>
    </rPh>
    <rPh sb="7" eb="9">
      <t>ジギョウ</t>
    </rPh>
    <phoneticPr fontId="1"/>
  </si>
  <si>
    <r>
      <rPr>
        <b/>
        <sz val="11"/>
        <color rgb="FF000000"/>
        <rFont val="ＭＳ 明朝"/>
        <family val="1"/>
        <charset val="128"/>
      </rPr>
      <t xml:space="preserve">当該年度事業に係る経費の配分
</t>
    </r>
    <r>
      <rPr>
        <sz val="11"/>
        <color rgb="FF000000"/>
        <rFont val="ＭＳ 明朝"/>
        <family val="1"/>
        <charset val="128"/>
      </rPr>
      <t>（交付対象事業費）</t>
    </r>
  </si>
  <si>
    <t>前年度まで
Ｕ</t>
    <rPh sb="0" eb="3">
      <t>ゼンネンド</t>
    </rPh>
    <phoneticPr fontId="1"/>
  </si>
  <si>
    <t>廃棄物処理施設の基幹的設備改良事業（交付率１／３）</t>
    <rPh sb="0" eb="3">
      <t>ハイキブツ</t>
    </rPh>
    <rPh sb="3" eb="5">
      <t>ショリ</t>
    </rPh>
    <rPh sb="5" eb="7">
      <t>シセツ</t>
    </rPh>
    <rPh sb="8" eb="11">
      <t>キカンテキ</t>
    </rPh>
    <rPh sb="11" eb="13">
      <t>セツビ</t>
    </rPh>
    <rPh sb="13" eb="15">
      <t>カイリョウ</t>
    </rPh>
    <rPh sb="15" eb="17">
      <t>ジギョウ</t>
    </rPh>
    <rPh sb="18" eb="21">
      <t>コウフリツ</t>
    </rPh>
    <phoneticPr fontId="1"/>
  </si>
  <si>
    <t>本工事費</t>
    <rPh sb="0" eb="3">
      <t>ホンコウジ</t>
    </rPh>
    <rPh sb="3" eb="4">
      <t>ヒ</t>
    </rPh>
    <phoneticPr fontId="1"/>
  </si>
  <si>
    <t>今年度
Ｖ</t>
    <rPh sb="0" eb="3">
      <t>コンネンド</t>
    </rPh>
    <phoneticPr fontId="1"/>
  </si>
  <si>
    <t>廃棄物処理施設の基幹的設備改良事業（交付率１／２）</t>
    <rPh sb="0" eb="3">
      <t>ハイキブツ</t>
    </rPh>
    <rPh sb="3" eb="5">
      <t>ショリ</t>
    </rPh>
    <rPh sb="5" eb="7">
      <t>シセツ</t>
    </rPh>
    <rPh sb="8" eb="11">
      <t>キカンテキ</t>
    </rPh>
    <rPh sb="11" eb="13">
      <t>セツビ</t>
    </rPh>
    <rPh sb="13" eb="15">
      <t>カイリョウ</t>
    </rPh>
    <rPh sb="15" eb="17">
      <t>ジギョウ</t>
    </rPh>
    <rPh sb="18" eb="21">
      <t>コウフリツ</t>
    </rPh>
    <phoneticPr fontId="1"/>
  </si>
  <si>
    <t>付帯工事費</t>
    <rPh sb="0" eb="2">
      <t>フタイ</t>
    </rPh>
    <rPh sb="2" eb="5">
      <t>コウジヒ</t>
    </rPh>
    <phoneticPr fontId="1"/>
  </si>
  <si>
    <t>合計
Ｗ＝Ｕ＋Ｖ</t>
    <rPh sb="0" eb="2">
      <t>ゴウケイ</t>
    </rPh>
    <phoneticPr fontId="1"/>
  </si>
  <si>
    <t>漂流・漂着ごみ処理施設</t>
    <rPh sb="0" eb="2">
      <t>ヒョウリュウ</t>
    </rPh>
    <rPh sb="3" eb="5">
      <t>ヒョウチャク</t>
    </rPh>
    <rPh sb="7" eb="9">
      <t>ショリ</t>
    </rPh>
    <rPh sb="9" eb="11">
      <t>シセツ</t>
    </rPh>
    <phoneticPr fontId="1"/>
  </si>
  <si>
    <t>廃焼却施設解体費</t>
    <rPh sb="0" eb="1">
      <t>ハイ</t>
    </rPh>
    <rPh sb="1" eb="3">
      <t>ショウキャク</t>
    </rPh>
    <rPh sb="3" eb="5">
      <t>シセツ</t>
    </rPh>
    <rPh sb="5" eb="7">
      <t>カイタイ</t>
    </rPh>
    <rPh sb="7" eb="8">
      <t>ヒ</t>
    </rPh>
    <phoneticPr fontId="1"/>
  </si>
  <si>
    <t>進捗率
Ｘ＝Ｗ÷Ａ</t>
    <rPh sb="0" eb="3">
      <t>シンチョクリツ</t>
    </rPh>
    <phoneticPr fontId="1"/>
  </si>
  <si>
    <t>コミュニティ・プラント</t>
    <phoneticPr fontId="1"/>
  </si>
  <si>
    <t>用地費及び補償費</t>
    <rPh sb="0" eb="3">
      <t>ヨウチヒ</t>
    </rPh>
    <rPh sb="3" eb="4">
      <t>オヨ</t>
    </rPh>
    <rPh sb="5" eb="8">
      <t>ホショウヒ</t>
    </rPh>
    <phoneticPr fontId="1"/>
  </si>
  <si>
    <t>過年度受入済額
Ｙ</t>
    <rPh sb="0" eb="3">
      <t>カネンド</t>
    </rPh>
    <rPh sb="3" eb="5">
      <t>ウケイレ</t>
    </rPh>
    <rPh sb="5" eb="6">
      <t>ズミ</t>
    </rPh>
    <rPh sb="6" eb="7">
      <t>ガク</t>
    </rPh>
    <phoneticPr fontId="1"/>
  </si>
  <si>
    <t>廃棄物処理施設基幹的設備改造</t>
    <rPh sb="0" eb="3">
      <t>ハイキブツ</t>
    </rPh>
    <rPh sb="3" eb="5">
      <t>ショリ</t>
    </rPh>
    <rPh sb="5" eb="7">
      <t>シセツ</t>
    </rPh>
    <rPh sb="7" eb="10">
      <t>キカンテキ</t>
    </rPh>
    <rPh sb="10" eb="12">
      <t>セツビ</t>
    </rPh>
    <rPh sb="12" eb="14">
      <t>カイゾウ</t>
    </rPh>
    <phoneticPr fontId="1"/>
  </si>
  <si>
    <t>調査費</t>
    <rPh sb="0" eb="3">
      <t>チョウサヒ</t>
    </rPh>
    <phoneticPr fontId="1"/>
  </si>
  <si>
    <t>単年度交付額
Ｚ＝Ｔ×Ｘ－Ｙ</t>
    <rPh sb="0" eb="3">
      <t>タンネンド</t>
    </rPh>
    <rPh sb="3" eb="5">
      <t>コウフ</t>
    </rPh>
    <rPh sb="5" eb="6">
      <t>ガク</t>
    </rPh>
    <phoneticPr fontId="1"/>
  </si>
  <si>
    <t>可燃性廃棄物直接埋立施設</t>
    <rPh sb="0" eb="3">
      <t>カネンセイ</t>
    </rPh>
    <rPh sb="3" eb="6">
      <t>ハイキブツ</t>
    </rPh>
    <rPh sb="6" eb="8">
      <t>チョクセツ</t>
    </rPh>
    <rPh sb="8" eb="10">
      <t>ウメタテ</t>
    </rPh>
    <rPh sb="10" eb="12">
      <t>シセツ</t>
    </rPh>
    <phoneticPr fontId="1"/>
  </si>
  <si>
    <t>工事雑費</t>
    <rPh sb="0" eb="2">
      <t>コウジ</t>
    </rPh>
    <rPh sb="2" eb="4">
      <t>ザッピ</t>
    </rPh>
    <phoneticPr fontId="1"/>
  </si>
  <si>
    <t>１／２事業</t>
    <rPh sb="3" eb="5">
      <t>ジギョウ</t>
    </rPh>
    <phoneticPr fontId="1"/>
  </si>
  <si>
    <t>交付限度額
ＡＡ＝Ｂ×１／２</t>
    <rPh sb="0" eb="2">
      <t>コウフ</t>
    </rPh>
    <rPh sb="2" eb="5">
      <t>ゲンドガク</t>
    </rPh>
    <phoneticPr fontId="1"/>
  </si>
  <si>
    <t>焼却施設</t>
    <rPh sb="0" eb="2">
      <t>ショウキャク</t>
    </rPh>
    <rPh sb="2" eb="4">
      <t>シセツ</t>
    </rPh>
    <phoneticPr fontId="1"/>
  </si>
  <si>
    <t>その他</t>
    <rPh sb="2" eb="3">
      <t>タ</t>
    </rPh>
    <phoneticPr fontId="1"/>
  </si>
  <si>
    <t>前年度まで
ＡＢ</t>
    <rPh sb="0" eb="3">
      <t>ゼンネンド</t>
    </rPh>
    <phoneticPr fontId="1"/>
  </si>
  <si>
    <t>施設整備に関する計画支援事業</t>
    <rPh sb="0" eb="2">
      <t>シセツ</t>
    </rPh>
    <rPh sb="2" eb="4">
      <t>セイビ</t>
    </rPh>
    <rPh sb="5" eb="6">
      <t>カン</t>
    </rPh>
    <rPh sb="8" eb="10">
      <t>ケイカク</t>
    </rPh>
    <rPh sb="10" eb="12">
      <t>シエン</t>
    </rPh>
    <rPh sb="12" eb="14">
      <t>ジギョウ</t>
    </rPh>
    <phoneticPr fontId="1"/>
  </si>
  <si>
    <t>工事費計　Ｈ</t>
    <rPh sb="0" eb="3">
      <t>コウジヒ</t>
    </rPh>
    <rPh sb="3" eb="4">
      <t>ケイ</t>
    </rPh>
    <phoneticPr fontId="1"/>
  </si>
  <si>
    <t>今年度
ＡＣ</t>
    <rPh sb="0" eb="3">
      <t>コンネンド</t>
    </rPh>
    <phoneticPr fontId="1"/>
  </si>
  <si>
    <t>長期広域化・集約化計画策定支援事業</t>
    <rPh sb="0" eb="2">
      <t>チョウキ</t>
    </rPh>
    <rPh sb="2" eb="4">
      <t>コウイキ</t>
    </rPh>
    <rPh sb="4" eb="5">
      <t>カ</t>
    </rPh>
    <rPh sb="6" eb="8">
      <t>シュウヤク</t>
    </rPh>
    <rPh sb="8" eb="9">
      <t>カ</t>
    </rPh>
    <rPh sb="9" eb="11">
      <t>ケイカク</t>
    </rPh>
    <rPh sb="11" eb="13">
      <t>サクテイ</t>
    </rPh>
    <rPh sb="13" eb="15">
      <t>シエン</t>
    </rPh>
    <rPh sb="15" eb="17">
      <t>ジギョウ</t>
    </rPh>
    <phoneticPr fontId="1"/>
  </si>
  <si>
    <t>事務費　Ｉ</t>
    <rPh sb="0" eb="3">
      <t>ジムヒ</t>
    </rPh>
    <phoneticPr fontId="1"/>
  </si>
  <si>
    <r>
      <t xml:space="preserve">合計
</t>
    </r>
    <r>
      <rPr>
        <sz val="10"/>
        <rFont val="ＭＳ 明朝"/>
        <family val="1"/>
        <charset val="128"/>
      </rPr>
      <t>ＡＤ＝ＡＢ＋ＡＣ</t>
    </r>
    <rPh sb="0" eb="2">
      <t>ゴウケイ</t>
    </rPh>
    <phoneticPr fontId="1"/>
  </si>
  <si>
    <t>事業費
Ｊ＝Ｈ＋Ｉ</t>
    <rPh sb="0" eb="3">
      <t>ジギョウヒ</t>
    </rPh>
    <phoneticPr fontId="1"/>
  </si>
  <si>
    <t>進捗率
ＡＥ＝ＡＤ÷Ｂ</t>
    <rPh sb="0" eb="3">
      <t>シンチョクリツ</t>
    </rPh>
    <phoneticPr fontId="1"/>
  </si>
  <si>
    <t>控除額　Ｋ</t>
    <rPh sb="0" eb="3">
      <t>コウジョガク</t>
    </rPh>
    <phoneticPr fontId="1"/>
  </si>
  <si>
    <t>過年度受入済額
ＡＦ</t>
    <rPh sb="0" eb="3">
      <t>カネンド</t>
    </rPh>
    <rPh sb="3" eb="5">
      <t>ウケイレ</t>
    </rPh>
    <rPh sb="5" eb="6">
      <t>ズミ</t>
    </rPh>
    <rPh sb="6" eb="7">
      <t>ガク</t>
    </rPh>
    <phoneticPr fontId="1"/>
  </si>
  <si>
    <t>交付対象事業費
Ｌ＝Ｊ－Ｋ</t>
    <rPh sb="0" eb="2">
      <t>コウフ</t>
    </rPh>
    <rPh sb="2" eb="4">
      <t>タイショウ</t>
    </rPh>
    <rPh sb="4" eb="7">
      <t>ジギョウヒ</t>
    </rPh>
    <phoneticPr fontId="1"/>
  </si>
  <si>
    <t>単年度交付額
ＡＧ＝ＡＡ×ＡＥ－ＡＦ</t>
    <rPh sb="0" eb="3">
      <t>タンネンド</t>
    </rPh>
    <rPh sb="3" eb="6">
      <t>コウフガク</t>
    </rPh>
    <phoneticPr fontId="1"/>
  </si>
  <si>
    <t>総事業費と交付対象事業費の差額の比較</t>
    <rPh sb="0" eb="4">
      <t>ソウジギョウヒ</t>
    </rPh>
    <rPh sb="5" eb="7">
      <t>コウフ</t>
    </rPh>
    <rPh sb="7" eb="9">
      <t>タイショウ</t>
    </rPh>
    <rPh sb="9" eb="11">
      <t>ジギョウ</t>
    </rPh>
    <rPh sb="11" eb="12">
      <t>ヒ</t>
    </rPh>
    <rPh sb="13" eb="15">
      <t>サガク</t>
    </rPh>
    <rPh sb="16" eb="18">
      <t>ヒカク</t>
    </rPh>
    <phoneticPr fontId="1"/>
  </si>
  <si>
    <t>単年度交付額（実績）
ＡＨ＝Ｓ＋Ｚ＋ＡＧ</t>
    <rPh sb="0" eb="3">
      <t>タンネンド</t>
    </rPh>
    <rPh sb="3" eb="5">
      <t>コウフ</t>
    </rPh>
    <rPh sb="5" eb="6">
      <t>ガク</t>
    </rPh>
    <rPh sb="7" eb="9">
      <t>ジッセキ</t>
    </rPh>
    <phoneticPr fontId="1"/>
  </si>
  <si>
    <t>年度間調整による増額調整額
ＡＨ’</t>
    <rPh sb="0" eb="2">
      <t>ネンド</t>
    </rPh>
    <rPh sb="2" eb="3">
      <t>カン</t>
    </rPh>
    <rPh sb="3" eb="5">
      <t>チョウセイ</t>
    </rPh>
    <rPh sb="8" eb="10">
      <t>ゾウガク</t>
    </rPh>
    <rPh sb="10" eb="12">
      <t>チョウセイ</t>
    </rPh>
    <rPh sb="12" eb="13">
      <t>ガク</t>
    </rPh>
    <phoneticPr fontId="1"/>
  </si>
  <si>
    <t>事務費の算出方法</t>
    <rPh sb="0" eb="3">
      <t>ジムヒ</t>
    </rPh>
    <rPh sb="4" eb="6">
      <t>サンシュツ</t>
    </rPh>
    <rPh sb="6" eb="8">
      <t>ホウホウ</t>
    </rPh>
    <phoneticPr fontId="1"/>
  </si>
  <si>
    <t>交付金額
ＡＨ＋ＡＨ’</t>
    <rPh sb="0" eb="3">
      <t>コウフキン</t>
    </rPh>
    <rPh sb="3" eb="4">
      <t>ガク</t>
    </rPh>
    <phoneticPr fontId="1"/>
  </si>
  <si>
    <r>
      <t xml:space="preserve">工期全体の工事費（工事雑費を除く）
</t>
    </r>
    <r>
      <rPr>
        <sz val="11"/>
        <rFont val="ＭＳ 明朝"/>
        <family val="1"/>
        <charset val="128"/>
      </rPr>
      <t>（ＡＶ）</t>
    </r>
    <rPh sb="0" eb="2">
      <t>コウキ</t>
    </rPh>
    <rPh sb="2" eb="4">
      <t>ゼンタイ</t>
    </rPh>
    <rPh sb="5" eb="8">
      <t>コウジヒ</t>
    </rPh>
    <rPh sb="9" eb="11">
      <t>コウジ</t>
    </rPh>
    <rPh sb="11" eb="13">
      <t>ザッピ</t>
    </rPh>
    <rPh sb="14" eb="15">
      <t>ノゾ</t>
    </rPh>
    <phoneticPr fontId="1"/>
  </si>
  <si>
    <t>*是*</t>
    <rPh sb="1" eb="2">
      <t>ゼ</t>
    </rPh>
    <phoneticPr fontId="1"/>
  </si>
  <si>
    <t>事務費率（ＡＷ）</t>
    <rPh sb="0" eb="2">
      <t>ジム</t>
    </rPh>
    <rPh sb="2" eb="4">
      <t>ヒリツ</t>
    </rPh>
    <phoneticPr fontId="1"/>
  </si>
  <si>
    <t>摘要</t>
    <phoneticPr fontId="1"/>
  </si>
  <si>
    <t>*T*</t>
    <phoneticPr fontId="1"/>
  </si>
  <si>
    <t>事務費限度額
（ＡＸ）＝（ＡＶ）×（ＡＷ）</t>
    <rPh sb="0" eb="3">
      <t>ジムヒ</t>
    </rPh>
    <rPh sb="3" eb="6">
      <t>ゲンドガク</t>
    </rPh>
    <phoneticPr fontId="1"/>
  </si>
  <si>
    <t>直近下位の最高額（ＡＹ）</t>
    <rPh sb="0" eb="2">
      <t>チョッキン</t>
    </rPh>
    <rPh sb="2" eb="4">
      <t>カイ</t>
    </rPh>
    <rPh sb="5" eb="8">
      <t>サイコウガク</t>
    </rPh>
    <phoneticPr fontId="1"/>
  </si>
  <si>
    <t>*あ*</t>
    <phoneticPr fontId="1"/>
  </si>
  <si>
    <t>工期全体の事務費（ＡＺ）</t>
    <rPh sb="0" eb="2">
      <t>コウキ</t>
    </rPh>
    <rPh sb="2" eb="4">
      <t>ゼンタイ</t>
    </rPh>
    <rPh sb="5" eb="8">
      <t>ジムヒ</t>
    </rPh>
    <phoneticPr fontId="1"/>
  </si>
  <si>
    <t>複数の地域計画に跨がる事業の場合はチェック
（現地域計画＋次期地域計画　等）</t>
    <phoneticPr fontId="1"/>
  </si>
  <si>
    <t>事務費の各年度配分</t>
    <rPh sb="0" eb="3">
      <t>ジムヒ</t>
    </rPh>
    <rPh sb="4" eb="7">
      <t>カクネンド</t>
    </rPh>
    <rPh sb="7" eb="9">
      <t>ハイブン</t>
    </rPh>
    <phoneticPr fontId="1"/>
  </si>
  <si>
    <t>※欄（行、列）の追加・削除を行わないこと。</t>
    <rPh sb="1" eb="2">
      <t>ラン</t>
    </rPh>
    <rPh sb="3" eb="4">
      <t>ギョウ</t>
    </rPh>
    <rPh sb="5" eb="6">
      <t>レツ</t>
    </rPh>
    <rPh sb="8" eb="10">
      <t>ツイカ</t>
    </rPh>
    <rPh sb="11" eb="13">
      <t>サクジョ</t>
    </rPh>
    <rPh sb="14" eb="15">
      <t>オコナ</t>
    </rPh>
    <phoneticPr fontId="1"/>
  </si>
  <si>
    <t>交付限度額
Ｍ＝Ｇ×１／３</t>
    <rPh sb="0" eb="2">
      <t>コウフ</t>
    </rPh>
    <rPh sb="2" eb="5">
      <t>ゲンドガク</t>
    </rPh>
    <phoneticPr fontId="1"/>
  </si>
  <si>
    <t>交付対象事業費
（１／３事業）Ｇ</t>
    <phoneticPr fontId="1"/>
  </si>
  <si>
    <t>交付対象事業費
（２／５事業）Ｄ</t>
    <rPh sb="0" eb="2">
      <t>コウフ</t>
    </rPh>
    <rPh sb="2" eb="4">
      <t>タイショウ</t>
    </rPh>
    <rPh sb="4" eb="7">
      <t>ジギョウヒ</t>
    </rPh>
    <rPh sb="12" eb="14">
      <t>ジギョウ</t>
    </rPh>
    <phoneticPr fontId="1"/>
  </si>
  <si>
    <t>交付対象事業費
（３／５事業）Ｅ</t>
    <rPh sb="0" eb="2">
      <t>コウフ</t>
    </rPh>
    <rPh sb="2" eb="4">
      <t>タイショウ</t>
    </rPh>
    <rPh sb="4" eb="7">
      <t>ジギョウヒ</t>
    </rPh>
    <rPh sb="12" eb="14">
      <t>ジギョウ</t>
    </rPh>
    <phoneticPr fontId="1"/>
  </si>
  <si>
    <t>２／５事業</t>
    <rPh sb="3" eb="5">
      <t>ジギョウ</t>
    </rPh>
    <phoneticPr fontId="1"/>
  </si>
  <si>
    <t>交付限度額
Ｔ＝Ｄ×２／５</t>
    <rPh sb="0" eb="2">
      <t>コウフ</t>
    </rPh>
    <rPh sb="2" eb="5">
      <t>ゲンドガク</t>
    </rPh>
    <phoneticPr fontId="1"/>
  </si>
  <si>
    <r>
      <t xml:space="preserve">当該年度事業に係る経費の配分
</t>
    </r>
    <r>
      <rPr>
        <sz val="11"/>
        <rFont val="ＭＳ 明朝"/>
        <family val="1"/>
        <charset val="128"/>
      </rPr>
      <t>（交付対象事業費）</t>
    </r>
    <rPh sb="0" eb="2">
      <t>トウガイ</t>
    </rPh>
    <rPh sb="2" eb="4">
      <t>ネンド</t>
    </rPh>
    <rPh sb="4" eb="6">
      <t>ジギョウ</t>
    </rPh>
    <rPh sb="7" eb="8">
      <t>カカ</t>
    </rPh>
    <rPh sb="9" eb="11">
      <t>ケイヒ</t>
    </rPh>
    <rPh sb="12" eb="14">
      <t>ハイブン</t>
    </rPh>
    <rPh sb="16" eb="18">
      <t>コウフ</t>
    </rPh>
    <rPh sb="18" eb="20">
      <t>タイショウ</t>
    </rPh>
    <rPh sb="20" eb="23">
      <t>ジギョウヒ</t>
    </rPh>
    <phoneticPr fontId="1"/>
  </si>
  <si>
    <t>単年度交付額
Ｚ＝Ｔ×Ｘ－Ｙ</t>
    <rPh sb="0" eb="3">
      <t>タンネンド</t>
    </rPh>
    <rPh sb="3" eb="6">
      <t>コウフガク</t>
    </rPh>
    <phoneticPr fontId="1"/>
  </si>
  <si>
    <t>３／５事業</t>
    <rPh sb="3" eb="5">
      <t>ジギョウ</t>
    </rPh>
    <phoneticPr fontId="1"/>
  </si>
  <si>
    <t>交付限度額
ＡＡ＝Ｅ×３／５</t>
    <rPh sb="0" eb="2">
      <t>コウフ</t>
    </rPh>
    <rPh sb="2" eb="5">
      <t>ゲンドガク</t>
    </rPh>
    <phoneticPr fontId="1"/>
  </si>
  <si>
    <r>
      <rPr>
        <sz val="11"/>
        <color theme="1"/>
        <rFont val="ＭＳ 明朝"/>
        <family val="1"/>
        <charset val="128"/>
      </rPr>
      <t>合計</t>
    </r>
    <r>
      <rPr>
        <sz val="9"/>
        <color theme="1"/>
        <rFont val="ＭＳ 明朝"/>
        <family val="1"/>
        <charset val="128"/>
      </rPr>
      <t xml:space="preserve">
ＡＤ＝ＡＢ＋ＡＣ</t>
    </r>
    <rPh sb="0" eb="2">
      <t>ゴウケイ</t>
    </rPh>
    <phoneticPr fontId="1"/>
  </si>
  <si>
    <r>
      <t xml:space="preserve">単年度交付額
</t>
    </r>
    <r>
      <rPr>
        <sz val="9"/>
        <rFont val="ＭＳ 明朝"/>
        <family val="1"/>
        <charset val="128"/>
      </rPr>
      <t>ＡＧ＝ＡＡ×ＡＥ－ＡＦ</t>
    </r>
    <rPh sb="0" eb="3">
      <t>タンネンド</t>
    </rPh>
    <rPh sb="3" eb="6">
      <t>コウフガク</t>
    </rPh>
    <phoneticPr fontId="1"/>
  </si>
  <si>
    <t>交付金額（計算上の上限）ＡＨ＝Ｓ＋Ｚ＋ＡＧ</t>
    <rPh sb="0" eb="3">
      <t>コウフキン</t>
    </rPh>
    <rPh sb="3" eb="4">
      <t>ガク</t>
    </rPh>
    <rPh sb="5" eb="8">
      <t>ケイサンジョウ</t>
    </rPh>
    <rPh sb="9" eb="11">
      <t>ジョウゲン</t>
    </rPh>
    <phoneticPr fontId="1"/>
  </si>
  <si>
    <t>交付限度額
Ｍ＝Ｆ×１／２</t>
    <rPh sb="0" eb="2">
      <t>コウフ</t>
    </rPh>
    <rPh sb="2" eb="5">
      <t>ゲンドガク</t>
    </rPh>
    <phoneticPr fontId="1"/>
  </si>
  <si>
    <t>交付対象事業費
（１／２事業）Ｆ</t>
    <rPh sb="0" eb="2">
      <t>コウフ</t>
    </rPh>
    <rPh sb="2" eb="4">
      <t>タイショウ</t>
    </rPh>
    <rPh sb="4" eb="7">
      <t>ジギョウヒ</t>
    </rPh>
    <rPh sb="12" eb="14">
      <t>ジギョウ</t>
    </rPh>
    <phoneticPr fontId="1"/>
  </si>
  <si>
    <t>様式１－７－２(焼却施設及び交付要綱第５項第２項に基づく事業に限る）別紙内訳</t>
    <rPh sb="0" eb="2">
      <t>ヨウシキ</t>
    </rPh>
    <rPh sb="8" eb="10">
      <t>ショウキャク</t>
    </rPh>
    <rPh sb="10" eb="12">
      <t>シセツ</t>
    </rPh>
    <rPh sb="12" eb="13">
      <t>オヨ</t>
    </rPh>
    <rPh sb="14" eb="16">
      <t>コウフ</t>
    </rPh>
    <rPh sb="16" eb="18">
      <t>ヨウコウ</t>
    </rPh>
    <rPh sb="18" eb="19">
      <t>ダイ</t>
    </rPh>
    <rPh sb="20" eb="21">
      <t>コウ</t>
    </rPh>
    <rPh sb="21" eb="22">
      <t>ダイ</t>
    </rPh>
    <rPh sb="23" eb="24">
      <t>コウ</t>
    </rPh>
    <rPh sb="25" eb="26">
      <t>モト</t>
    </rPh>
    <rPh sb="28" eb="30">
      <t>ジギョウ</t>
    </rPh>
    <rPh sb="31" eb="32">
      <t>カギ</t>
    </rPh>
    <rPh sb="34" eb="36">
      <t>ベッシ</t>
    </rPh>
    <rPh sb="36" eb="38">
      <t>ウチワケ</t>
    </rPh>
    <phoneticPr fontId="1"/>
  </si>
  <si>
    <t>交付要綱別表１備考第１項及び第２項に基づく交付対象事業費の算出</t>
  </si>
  <si>
    <t>（１）「施設規模算定通知」に基づく施設規模を用いて算出された費用の上限値</t>
    <phoneticPr fontId="1"/>
  </si>
  <si>
    <t>計画１人１日平均排出量（g）</t>
    <rPh sb="0" eb="2">
      <t>ケイカク</t>
    </rPh>
    <rPh sb="3" eb="4">
      <t>ニン</t>
    </rPh>
    <rPh sb="5" eb="6">
      <t>ニチ</t>
    </rPh>
    <rPh sb="6" eb="8">
      <t>ヘイキン</t>
    </rPh>
    <rPh sb="8" eb="10">
      <t>ハイシュツ</t>
    </rPh>
    <rPh sb="10" eb="11">
      <t>リョウ</t>
    </rPh>
    <phoneticPr fontId="1"/>
  </si>
  <si>
    <t>計画収集人口（人）</t>
    <rPh sb="7" eb="8">
      <t>ニン</t>
    </rPh>
    <phoneticPr fontId="1"/>
  </si>
  <si>
    <t>計画直接搬入量（t/日）</t>
    <rPh sb="10" eb="11">
      <t>ニチ</t>
    </rPh>
    <phoneticPr fontId="1"/>
  </si>
  <si>
    <t>計画年間日平均処理量（t/日）</t>
    <rPh sb="13" eb="14">
      <t>ニチ</t>
    </rPh>
    <phoneticPr fontId="1"/>
  </si>
  <si>
    <r>
      <t xml:space="preserve">通知に基づく施設規模
</t>
    </r>
    <r>
      <rPr>
        <sz val="10"/>
        <rFont val="ＭＳ 明朝"/>
        <family val="1"/>
        <charset val="128"/>
      </rPr>
      <t>（計画１人１日平均排出量×計画収集人口＋計画直接搬入量）÷実稼働率</t>
    </r>
    <rPh sb="0" eb="2">
      <t>ツウチ</t>
    </rPh>
    <rPh sb="3" eb="4">
      <t>モト</t>
    </rPh>
    <phoneticPr fontId="1"/>
  </si>
  <si>
    <t>災害廃棄物処理計画への受入の記載有無</t>
    <rPh sb="0" eb="2">
      <t>サイガイ</t>
    </rPh>
    <rPh sb="2" eb="5">
      <t>ハイキブツ</t>
    </rPh>
    <rPh sb="5" eb="7">
      <t>ショリ</t>
    </rPh>
    <rPh sb="7" eb="9">
      <t>ケイカク</t>
    </rPh>
    <rPh sb="11" eb="13">
      <t>ウケイレ</t>
    </rPh>
    <rPh sb="14" eb="16">
      <t>キサイ</t>
    </rPh>
    <rPh sb="16" eb="18">
      <t>ウム</t>
    </rPh>
    <phoneticPr fontId="1"/>
  </si>
  <si>
    <t>災害廃棄物処理量（見込み％）</t>
    <rPh sb="7" eb="8">
      <t>リョウ</t>
    </rPh>
    <rPh sb="9" eb="11">
      <t>ミコ</t>
    </rPh>
    <phoneticPr fontId="1"/>
  </si>
  <si>
    <t>災害廃棄物処理量を見込んだ通知に基づく施設規模
Ａ</t>
    <phoneticPr fontId="1"/>
  </si>
  <si>
    <t>実際に整備する施設の施設規模（処理能力）
Ｂ</t>
    <rPh sb="0" eb="2">
      <t>ジッサイ</t>
    </rPh>
    <rPh sb="3" eb="5">
      <t>セイビ</t>
    </rPh>
    <rPh sb="7" eb="9">
      <t>シセツ</t>
    </rPh>
    <rPh sb="10" eb="12">
      <t>シセツ</t>
    </rPh>
    <rPh sb="12" eb="14">
      <t>キボ</t>
    </rPh>
    <rPh sb="15" eb="17">
      <t>ショリ</t>
    </rPh>
    <rPh sb="17" eb="19">
      <t>ノウリョク</t>
    </rPh>
    <phoneticPr fontId="1"/>
  </si>
  <si>
    <t>施設の新設に要する総交付対象事業費
（着工から竣工までの全期間の総額）（千円）
Ｃ</t>
    <rPh sb="0" eb="2">
      <t>シセツ</t>
    </rPh>
    <rPh sb="3" eb="5">
      <t>シンセツ</t>
    </rPh>
    <rPh sb="6" eb="7">
      <t>ヨウ</t>
    </rPh>
    <rPh sb="9" eb="10">
      <t>ソウ</t>
    </rPh>
    <rPh sb="10" eb="12">
      <t>コウフ</t>
    </rPh>
    <rPh sb="12" eb="14">
      <t>タイショウ</t>
    </rPh>
    <rPh sb="14" eb="17">
      <t>ジギョウヒ</t>
    </rPh>
    <rPh sb="19" eb="21">
      <t>チャッコウ</t>
    </rPh>
    <rPh sb="23" eb="25">
      <t>シュンコウ</t>
    </rPh>
    <rPh sb="28" eb="31">
      <t>ゼンキカン</t>
    </rPh>
    <rPh sb="32" eb="34">
      <t>ソウガク</t>
    </rPh>
    <rPh sb="36" eb="38">
      <t>センエン</t>
    </rPh>
    <phoneticPr fontId="1"/>
  </si>
  <si>
    <t>交付限度額を算出した場合に掲げる費用（千円）
Ｄ＝Ｃ×Ａ÷Ｂ</t>
    <rPh sb="0" eb="2">
      <t>コウフ</t>
    </rPh>
    <rPh sb="2" eb="4">
      <t>ゲンド</t>
    </rPh>
    <rPh sb="4" eb="5">
      <t>ガク</t>
    </rPh>
    <rPh sb="6" eb="8">
      <t>サンシュツ</t>
    </rPh>
    <rPh sb="10" eb="12">
      <t>バアイ</t>
    </rPh>
    <rPh sb="13" eb="14">
      <t>カカ</t>
    </rPh>
    <rPh sb="16" eb="18">
      <t>ヒヨウ</t>
    </rPh>
    <rPh sb="19" eb="21">
      <t>センエン</t>
    </rPh>
    <phoneticPr fontId="1"/>
  </si>
  <si>
    <t>（２）「施設規模ごとの焼却施設における交付対象経費上限額(建設トン単価上限値)」基づく交付対象事業費</t>
    <rPh sb="43" eb="45">
      <t>コウフ</t>
    </rPh>
    <rPh sb="45" eb="47">
      <t>タイショウ</t>
    </rPh>
    <rPh sb="47" eb="50">
      <t>ジギョウヒ</t>
    </rPh>
    <phoneticPr fontId="1"/>
  </si>
  <si>
    <t>交付限度額を算出した場合におけるトン単価（千円/（ｔ/日）)
Ｅ＝Ｄ÷Ｂ</t>
    <rPh sb="0" eb="5">
      <t>コウフゲンドガク</t>
    </rPh>
    <rPh sb="6" eb="8">
      <t>サンシュツ</t>
    </rPh>
    <rPh sb="10" eb="12">
      <t>バアイ</t>
    </rPh>
    <rPh sb="18" eb="20">
      <t>タンカ</t>
    </rPh>
    <rPh sb="20" eb="21">
      <t>エン</t>
    </rPh>
    <rPh sb="21" eb="22">
      <t>セン</t>
    </rPh>
    <phoneticPr fontId="1"/>
  </si>
  <si>
    <t>交付対象経費上限額(建設トン単価上限値)（千円/（ｔ/日）)
Ｆ</t>
    <rPh sb="0" eb="2">
      <t>コウフ</t>
    </rPh>
    <rPh sb="2" eb="4">
      <t>タイショウ</t>
    </rPh>
    <rPh sb="4" eb="6">
      <t>ケイヒ</t>
    </rPh>
    <rPh sb="6" eb="8">
      <t>ジョウゲン</t>
    </rPh>
    <rPh sb="8" eb="9">
      <t>ガク</t>
    </rPh>
    <rPh sb="10" eb="12">
      <t>ケンセツ</t>
    </rPh>
    <rPh sb="14" eb="16">
      <t>タンカ</t>
    </rPh>
    <rPh sb="16" eb="18">
      <t>ジョウゲン</t>
    </rPh>
    <rPh sb="18" eb="19">
      <t>チ</t>
    </rPh>
    <rPh sb="21" eb="22">
      <t>セン</t>
    </rPh>
    <phoneticPr fontId="1"/>
  </si>
  <si>
    <r>
      <t xml:space="preserve">適用総交付対象事業費（千円）
</t>
    </r>
    <r>
      <rPr>
        <sz val="11"/>
        <rFont val="ＭＳ 明朝"/>
        <family val="1"/>
        <charset val="128"/>
      </rPr>
      <t>Ｇ＝（ＥとＦを比較した小さい方）×Ｂ</t>
    </r>
    <rPh sb="0" eb="2">
      <t>テキヨウ</t>
    </rPh>
    <rPh sb="2" eb="3">
      <t>ソウ</t>
    </rPh>
    <rPh sb="3" eb="7">
      <t>コウフタイショウ</t>
    </rPh>
    <rPh sb="7" eb="10">
      <t>ジギョウヒ</t>
    </rPh>
    <rPh sb="11" eb="13">
      <t>センエン</t>
    </rPh>
    <rPh sb="22" eb="24">
      <t>ヒカク</t>
    </rPh>
    <rPh sb="26" eb="27">
      <t>チイ</t>
    </rPh>
    <rPh sb="29" eb="30">
      <t>ホウ</t>
    </rPh>
    <phoneticPr fontId="1"/>
  </si>
  <si>
    <t>＜チェックリスト＞</t>
    <phoneticPr fontId="1"/>
  </si>
  <si>
    <t>・エネルギー回収のあるなしに関わらず、工期開始が令和１０年度以降の事業である。</t>
    <phoneticPr fontId="1"/>
  </si>
  <si>
    <t>・令和７年度から令和９年度までの間に、交付要綱第５項第２項の規定を満たして補助率の嵩上げ措置を適用する事業である。</t>
    <rPh sb="19" eb="21">
      <t>コウフ</t>
    </rPh>
    <rPh sb="21" eb="23">
      <t>ヨウコウ</t>
    </rPh>
    <rPh sb="23" eb="24">
      <t>ダイ</t>
    </rPh>
    <rPh sb="25" eb="26">
      <t>コウ</t>
    </rPh>
    <rPh sb="26" eb="27">
      <t>ダイ</t>
    </rPh>
    <rPh sb="28" eb="29">
      <t>コウ</t>
    </rPh>
    <rPh sb="30" eb="32">
      <t>キテイ</t>
    </rPh>
    <rPh sb="33" eb="34">
      <t>ミ</t>
    </rPh>
    <phoneticPr fontId="1"/>
  </si>
  <si>
    <t>・処理能力は令和６年３月29日付け環循適発第24032920号環境省環境再生・資源循環局廃棄物適正処理推進課長通知「循環型社会形成推進交付金等に係る施設の整備規模について（通知）」（以下「施設規模算定通知」という。）に基づく上限が適用されるため、交付対象事業費は循環型社会形成推進交付金等交付要綱備考１．（１）に示された算定式どおりである。</t>
    <rPh sb="1" eb="3">
      <t>ショリ</t>
    </rPh>
    <rPh sb="3" eb="5">
      <t>ノウリョク</t>
    </rPh>
    <rPh sb="6" eb="8">
      <t>レイワ</t>
    </rPh>
    <rPh sb="9" eb="10">
      <t>ネン</t>
    </rPh>
    <rPh sb="11" eb="12">
      <t>ガツ</t>
    </rPh>
    <rPh sb="14" eb="15">
      <t>ニチ</t>
    </rPh>
    <rPh sb="15" eb="16">
      <t>ヅ</t>
    </rPh>
    <rPh sb="17" eb="18">
      <t>ワ</t>
    </rPh>
    <rPh sb="18" eb="19">
      <t>ジュン</t>
    </rPh>
    <rPh sb="19" eb="20">
      <t>テキ</t>
    </rPh>
    <rPh sb="20" eb="21">
      <t>ハツ</t>
    </rPh>
    <rPh sb="21" eb="22">
      <t>ダイ</t>
    </rPh>
    <rPh sb="30" eb="31">
      <t>ゴウ</t>
    </rPh>
    <rPh sb="31" eb="34">
      <t>カンキョウショウ</t>
    </rPh>
    <rPh sb="34" eb="36">
      <t>カンキョウ</t>
    </rPh>
    <rPh sb="36" eb="38">
      <t>サイセイ</t>
    </rPh>
    <rPh sb="39" eb="41">
      <t>シゲン</t>
    </rPh>
    <rPh sb="41" eb="43">
      <t>ジュンカン</t>
    </rPh>
    <rPh sb="43" eb="44">
      <t>キョク</t>
    </rPh>
    <rPh sb="44" eb="47">
      <t>ハイキブツ</t>
    </rPh>
    <rPh sb="47" eb="49">
      <t>テキセイ</t>
    </rPh>
    <rPh sb="49" eb="51">
      <t>ショリ</t>
    </rPh>
    <rPh sb="51" eb="53">
      <t>スイシン</t>
    </rPh>
    <rPh sb="53" eb="55">
      <t>カチョウ</t>
    </rPh>
    <rPh sb="55" eb="57">
      <t>ツウチ</t>
    </rPh>
    <rPh sb="58" eb="60">
      <t>ジュンカン</t>
    </rPh>
    <rPh sb="60" eb="61">
      <t>ガタ</t>
    </rPh>
    <rPh sb="61" eb="63">
      <t>シャカイ</t>
    </rPh>
    <rPh sb="63" eb="65">
      <t>ケイセイ</t>
    </rPh>
    <rPh sb="65" eb="67">
      <t>スイシン</t>
    </rPh>
    <rPh sb="67" eb="70">
      <t>コウフキン</t>
    </rPh>
    <rPh sb="70" eb="71">
      <t>トウ</t>
    </rPh>
    <rPh sb="72" eb="73">
      <t>カカ</t>
    </rPh>
    <rPh sb="74" eb="76">
      <t>シセツ</t>
    </rPh>
    <rPh sb="77" eb="79">
      <t>セイビ</t>
    </rPh>
    <rPh sb="79" eb="81">
      <t>キボ</t>
    </rPh>
    <rPh sb="86" eb="88">
      <t>ツウチ</t>
    </rPh>
    <rPh sb="91" eb="93">
      <t>イカ</t>
    </rPh>
    <rPh sb="94" eb="102">
      <t>シセツキボサンテイツウチ</t>
    </rPh>
    <rPh sb="109" eb="110">
      <t>モト</t>
    </rPh>
    <rPh sb="112" eb="114">
      <t>ジョウゲン</t>
    </rPh>
    <rPh sb="115" eb="117">
      <t>テキヨウ</t>
    </rPh>
    <phoneticPr fontId="1"/>
  </si>
  <si>
    <t>・一般廃棄物処理施設焼却施設の整備に体する交付対象事業費は、令和６年３月29日付け環循適発第24032921号環境省環境再生・資源循環局廃棄物適正処理推進課長通知別紙「一般廃棄物焼却施設の整備に際し単位処理能力当たりの交付対象経費上限額（建設トン単価上限値）の設定による施設規模の適正化について（通知）」に基づく上限が適用されるため、整備に際する単位処理能力当たりの交付対象経費上限額は循環型社会形成推進交付金等交付要綱備考１．（２）に基づくものである。</t>
    <phoneticPr fontId="1"/>
  </si>
  <si>
    <t>・施設規模算定通知２（１）で定める施設規模より、災害廃棄物処理量を10％以内で見込む場合であるため、当該通知３ウで定める災害廃棄物処理計画の記載箇所を本申請に別添えしている。</t>
    <phoneticPr fontId="1"/>
  </si>
  <si>
    <t>・施設規模算定通知２（１）で定める施設規模より、災害廃棄物処理量を10％を超えて見込む場合であるため、当該通知３ウただし書で定める災害廃棄物処理計画の記載箇所を本申請に別添えしているほか、理由書及び参考となる資料を提出のうえ、環境大臣の承認を得ている。</t>
    <rPh sb="37" eb="38">
      <t>コ</t>
    </rPh>
    <rPh sb="60" eb="61">
      <t>ガキ</t>
    </rPh>
    <rPh sb="94" eb="97">
      <t>リユウショ</t>
    </rPh>
    <rPh sb="97" eb="98">
      <t>オヨ</t>
    </rPh>
    <rPh sb="99" eb="101">
      <t>サンコウ</t>
    </rPh>
    <rPh sb="104" eb="106">
      <t>シリョウ</t>
    </rPh>
    <rPh sb="107" eb="109">
      <t>テイシュツ</t>
    </rPh>
    <rPh sb="113" eb="115">
      <t>カンキョウ</t>
    </rPh>
    <rPh sb="115" eb="117">
      <t>ダイジン</t>
    </rPh>
    <rPh sb="118" eb="120">
      <t>ショウニン</t>
    </rPh>
    <rPh sb="121" eb="122">
      <t>エ</t>
    </rPh>
    <phoneticPr fontId="1"/>
  </si>
  <si>
    <t>・施設規模算定通知２（４）または同通知３エにより算出を行った施設規模である。</t>
    <rPh sb="16" eb="17">
      <t>ドウ</t>
    </rPh>
    <rPh sb="17" eb="19">
      <t>ツウチ</t>
    </rPh>
    <rPh sb="24" eb="26">
      <t>サンシュツ</t>
    </rPh>
    <rPh sb="27" eb="28">
      <t>オコナ</t>
    </rPh>
    <rPh sb="30" eb="32">
      <t>シセツ</t>
    </rPh>
    <rPh sb="32" eb="34">
      <t>キボ</t>
    </rPh>
    <phoneticPr fontId="1"/>
  </si>
  <si>
    <t>令和６年３月29日付け環循適発第24032921号環境省環境再生・資源循環局廃棄物適正処理推進課長通知</t>
    <phoneticPr fontId="1"/>
  </si>
  <si>
    <t>「一般廃棄物焼却施設の整備に際し単位処理能力当たりの交付対象経費上限額（建設トン単価上限値）の設定による施設規模の適正化について（通知）」</t>
  </si>
  <si>
    <t>百万円/（t/日）</t>
  </si>
  <si>
    <t>施設規模</t>
  </si>
  <si>
    <t>交付対象経費上限額(建設トン単価上限値)</t>
    <phoneticPr fontId="1"/>
  </si>
  <si>
    <t>30t/日未満</t>
  </si>
  <si>
    <t>　　　 　―</t>
    <phoneticPr fontId="1"/>
  </si>
  <si>
    <t>30t/日以上 50t/日未満</t>
  </si>
  <si>
    <t>50t/日以上 100t/日未満</t>
  </si>
  <si>
    <t>100t/日以上 150t/日未満</t>
  </si>
  <si>
    <t>150t/日以上 200t/日未満</t>
  </si>
  <si>
    <t>200t/日以上 250t/日未満</t>
  </si>
  <si>
    <t>250t/日以上 300t/日未満</t>
  </si>
  <si>
    <t>300t/日以上 350t/日未満</t>
  </si>
  <si>
    <t>350t/日以上 400t/日未満</t>
  </si>
  <si>
    <t>400t/日以上 450t/日未満</t>
  </si>
  <si>
    <t>450t/日以上 500t/日未満</t>
  </si>
  <si>
    <t>500t/日以上 550t/日未満</t>
  </si>
  <si>
    <t>550t/日以上 600t/日未満</t>
  </si>
  <si>
    <t>600t/日以上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</si>
</sst>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quot;▲ &quot;#,##0"/>
    <numFmt numFmtId="177" formatCode="#,##0.00000&quot;%&quot;;&quot;▲ &quot;#,##0.00000&quot;%&quot;"/>
    <numFmt numFmtId="178" formatCode="#,##0.0&quot; %&quot;;&quot;△ &quot;#,##0.0&quot; %&quot;"/>
    <numFmt numFmtId="179" formatCode="#,###&quot;g&quot;"/>
    <numFmt numFmtId="180" formatCode="#,###&quot;人&quot;"/>
    <numFmt numFmtId="181" formatCode="#,###.00&quot;t&quot;"/>
    <numFmt numFmtId="182" formatCode="#,###.0&quot;t/日&quot;"/>
    <numFmt numFmtId="183" formatCode="#,##0.0000;&quot;▲ &quot;#,##0.0000"/>
  </numFmts>
  <fonts count="14" x14ac:knownFonts="1">
    <font>
      <sz val="11"/>
      <name val="ＭＳ Ｐゴシック"/>
      <family val="3"/>
      <charset val="128"/>
    </font>
    <font>
      <sz val="6"/>
      <name val="ＭＳ Ｐゴシック"/>
      <family val="3"/>
      <charset val="128"/>
    </font>
    <font>
      <sz val="11"/>
      <name val="ＭＳ 明朝"/>
      <family val="1"/>
      <charset val="128"/>
    </font>
    <font>
      <b/>
      <sz val="11"/>
      <name val="ＭＳ 明朝"/>
      <family val="1"/>
      <charset val="128"/>
    </font>
    <font>
      <sz val="9"/>
      <name val="ＭＳ 明朝"/>
      <family val="1"/>
      <charset val="128"/>
    </font>
    <font>
      <sz val="10"/>
      <name val="ＭＳ 明朝"/>
      <family val="1"/>
      <charset val="128"/>
    </font>
    <font>
      <b/>
      <sz val="12"/>
      <name val="ＭＳ 明朝"/>
      <family val="1"/>
      <charset val="128"/>
    </font>
    <font>
      <sz val="11"/>
      <name val="ＭＳ Ｐゴシック"/>
      <family val="3"/>
      <charset val="128"/>
    </font>
    <font>
      <sz val="12"/>
      <color theme="1"/>
      <name val="ＭＳ 明朝"/>
      <family val="1"/>
      <charset val="128"/>
    </font>
    <font>
      <sz val="12"/>
      <name val="ＭＳ 明朝"/>
      <family val="1"/>
      <charset val="128"/>
    </font>
    <font>
      <sz val="11"/>
      <color theme="1"/>
      <name val="ＭＳ 明朝"/>
      <family val="1"/>
      <charset val="128"/>
    </font>
    <font>
      <sz val="9"/>
      <color theme="1"/>
      <name val="ＭＳ 明朝"/>
      <family val="1"/>
      <charset val="128"/>
    </font>
    <font>
      <b/>
      <sz val="11"/>
      <color rgb="FF000000"/>
      <name val="ＭＳ 明朝"/>
      <family val="1"/>
      <charset val="128"/>
    </font>
    <font>
      <sz val="11"/>
      <color rgb="FF000000"/>
      <name val="ＭＳ 明朝"/>
      <family val="1"/>
      <charset val="128"/>
    </font>
  </fonts>
  <fills count="6">
    <fill>
      <patternFill patternType="none"/>
    </fill>
    <fill>
      <patternFill patternType="gray125"/>
    </fill>
    <fill>
      <patternFill patternType="solid">
        <fgColor rgb="FF92D05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1" tint="0.499984740745262"/>
        <bgColor indexed="64"/>
      </patternFill>
    </fill>
  </fills>
  <borders count="52">
    <border>
      <left/>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cellStyleXfs>
  <cellXfs count="189">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0" xfId="0" applyFont="1" applyAlignment="1">
      <alignment horizontal="right"/>
    </xf>
    <xf numFmtId="0" fontId="2" fillId="0" borderId="6" xfId="0" applyFont="1" applyBorder="1" applyAlignment="1">
      <alignment vertical="center" wrapText="1"/>
    </xf>
    <xf numFmtId="0" fontId="2" fillId="0" borderId="14" xfId="0" applyFont="1" applyBorder="1">
      <alignment vertical="center"/>
    </xf>
    <xf numFmtId="0" fontId="2" fillId="0" borderId="6" xfId="0" applyFont="1" applyBorder="1">
      <alignment vertical="center"/>
    </xf>
    <xf numFmtId="0" fontId="2" fillId="0" borderId="17" xfId="0" applyFont="1" applyBorder="1" applyAlignment="1">
      <alignment vertical="center" wrapText="1"/>
    </xf>
    <xf numFmtId="0" fontId="2" fillId="0" borderId="20" xfId="0" applyFont="1" applyBorder="1" applyAlignment="1">
      <alignment vertical="center" wrapText="1"/>
    </xf>
    <xf numFmtId="0" fontId="2" fillId="0" borderId="22" xfId="0" applyFont="1" applyBorder="1">
      <alignment vertical="center"/>
    </xf>
    <xf numFmtId="0" fontId="2" fillId="0" borderId="23" xfId="0" applyFont="1" applyBorder="1">
      <alignment vertical="center"/>
    </xf>
    <xf numFmtId="176" fontId="2" fillId="0" borderId="3" xfId="0" applyNumberFormat="1" applyFont="1" applyBorder="1">
      <alignment vertical="center"/>
    </xf>
    <xf numFmtId="176" fontId="2" fillId="0" borderId="15" xfId="0" applyNumberFormat="1" applyFont="1" applyBorder="1">
      <alignment vertical="center"/>
    </xf>
    <xf numFmtId="176" fontId="2" fillId="0" borderId="21" xfId="0" applyNumberFormat="1" applyFont="1" applyBorder="1">
      <alignment vertical="center"/>
    </xf>
    <xf numFmtId="176" fontId="2" fillId="0" borderId="4" xfId="0" applyNumberFormat="1" applyFont="1" applyBorder="1">
      <alignment vertical="center"/>
    </xf>
    <xf numFmtId="178" fontId="2" fillId="0" borderId="15" xfId="0" applyNumberFormat="1" applyFont="1" applyBorder="1">
      <alignment vertical="center"/>
    </xf>
    <xf numFmtId="176" fontId="2" fillId="2" borderId="3" xfId="0" applyNumberFormat="1" applyFont="1" applyFill="1" applyBorder="1" applyProtection="1">
      <alignment vertical="center"/>
      <protection locked="0"/>
    </xf>
    <xf numFmtId="176" fontId="2" fillId="2" borderId="15" xfId="0" applyNumberFormat="1" applyFont="1" applyFill="1" applyBorder="1" applyProtection="1">
      <alignment vertical="center"/>
      <protection locked="0"/>
    </xf>
    <xf numFmtId="176" fontId="2" fillId="2" borderId="1" xfId="0" applyNumberFormat="1" applyFont="1" applyFill="1" applyBorder="1" applyProtection="1">
      <alignment vertical="center"/>
      <protection locked="0"/>
    </xf>
    <xf numFmtId="176" fontId="2" fillId="2" borderId="4" xfId="0" applyNumberFormat="1" applyFont="1" applyFill="1" applyBorder="1" applyProtection="1">
      <alignment vertical="center"/>
      <protection locked="0"/>
    </xf>
    <xf numFmtId="177" fontId="2" fillId="0" borderId="3" xfId="0" applyNumberFormat="1" applyFont="1" applyBorder="1" applyProtection="1">
      <alignment vertical="center"/>
      <protection locked="0"/>
    </xf>
    <xf numFmtId="0" fontId="2" fillId="0" borderId="29" xfId="0" applyFont="1" applyBorder="1">
      <alignment vertical="center"/>
    </xf>
    <xf numFmtId="0" fontId="2" fillId="0" borderId="30" xfId="0" applyFont="1" applyBorder="1">
      <alignment vertical="center"/>
    </xf>
    <xf numFmtId="176" fontId="2" fillId="0" borderId="35" xfId="0" applyNumberFormat="1" applyFont="1" applyBorder="1">
      <alignment vertical="center"/>
    </xf>
    <xf numFmtId="0" fontId="2" fillId="0" borderId="33" xfId="0" applyFont="1" applyBorder="1">
      <alignment vertical="center"/>
    </xf>
    <xf numFmtId="0" fontId="2" fillId="0" borderId="40" xfId="0" applyFont="1" applyBorder="1">
      <alignment vertical="center"/>
    </xf>
    <xf numFmtId="0" fontId="2" fillId="0" borderId="2" xfId="0" applyFont="1" applyBorder="1">
      <alignment vertical="center"/>
    </xf>
    <xf numFmtId="0" fontId="2" fillId="0" borderId="5" xfId="0" applyFont="1" applyBorder="1">
      <alignment vertical="center"/>
    </xf>
    <xf numFmtId="177" fontId="2" fillId="0" borderId="3" xfId="0" applyNumberFormat="1" applyFont="1" applyBorder="1">
      <alignment vertical="center"/>
    </xf>
    <xf numFmtId="0" fontId="2" fillId="0" borderId="19" xfId="0" applyFont="1" applyBorder="1">
      <alignment vertical="center"/>
    </xf>
    <xf numFmtId="0" fontId="2" fillId="0" borderId="20" xfId="0" applyFont="1" applyBorder="1">
      <alignment vertical="center"/>
    </xf>
    <xf numFmtId="0" fontId="2" fillId="0" borderId="43" xfId="0" applyFont="1" applyBorder="1">
      <alignment vertical="center"/>
    </xf>
    <xf numFmtId="176" fontId="2" fillId="0" borderId="45" xfId="0" applyNumberFormat="1" applyFont="1" applyBorder="1">
      <alignment vertical="center"/>
    </xf>
    <xf numFmtId="176" fontId="2" fillId="0" borderId="0" xfId="0" applyNumberFormat="1" applyFont="1" applyAlignment="1">
      <alignment horizontal="center" vertical="center"/>
    </xf>
    <xf numFmtId="0" fontId="2" fillId="3" borderId="40" xfId="0" applyFont="1" applyFill="1" applyBorder="1">
      <alignment vertical="center"/>
    </xf>
    <xf numFmtId="0" fontId="2" fillId="3" borderId="8" xfId="0" applyFont="1" applyFill="1" applyBorder="1">
      <alignment vertical="center"/>
    </xf>
    <xf numFmtId="176" fontId="2" fillId="2" borderId="47" xfId="0" applyNumberFormat="1" applyFont="1" applyFill="1" applyBorder="1" applyProtection="1">
      <alignment vertical="center"/>
      <protection locked="0"/>
    </xf>
    <xf numFmtId="0" fontId="2" fillId="3" borderId="9" xfId="0" applyFont="1" applyFill="1" applyBorder="1">
      <alignment vertical="center"/>
    </xf>
    <xf numFmtId="0" fontId="2" fillId="3" borderId="0" xfId="0" applyFont="1" applyFill="1">
      <alignment vertical="center"/>
    </xf>
    <xf numFmtId="0" fontId="2" fillId="3" borderId="10" xfId="0" applyFont="1" applyFill="1" applyBorder="1">
      <alignment vertical="center"/>
    </xf>
    <xf numFmtId="0" fontId="2" fillId="3" borderId="9" xfId="0" applyFont="1" applyFill="1" applyBorder="1" applyAlignment="1">
      <alignment horizontal="center" vertical="center"/>
    </xf>
    <xf numFmtId="0" fontId="2" fillId="4" borderId="40" xfId="0" applyFont="1" applyFill="1" applyBorder="1">
      <alignment vertical="center"/>
    </xf>
    <xf numFmtId="0" fontId="2" fillId="4" borderId="8" xfId="0" applyFont="1" applyFill="1" applyBorder="1">
      <alignment vertical="center"/>
    </xf>
    <xf numFmtId="0" fontId="2" fillId="4" borderId="9" xfId="0" applyFont="1" applyFill="1" applyBorder="1" applyAlignment="1">
      <alignment horizontal="center" vertical="center"/>
    </xf>
    <xf numFmtId="0" fontId="2" fillId="4" borderId="0" xfId="0" applyFont="1" applyFill="1">
      <alignment vertical="center"/>
    </xf>
    <xf numFmtId="0" fontId="2" fillId="4" borderId="10" xfId="0" applyFont="1" applyFill="1" applyBorder="1">
      <alignment vertical="center"/>
    </xf>
    <xf numFmtId="0" fontId="2" fillId="0" borderId="44" xfId="0" applyFont="1" applyBorder="1">
      <alignment vertical="center"/>
    </xf>
    <xf numFmtId="0" fontId="2" fillId="4" borderId="12" xfId="0" applyFont="1" applyFill="1" applyBorder="1" applyAlignment="1">
      <alignment horizontal="center" vertical="center"/>
    </xf>
    <xf numFmtId="0" fontId="2" fillId="4" borderId="12" xfId="0" applyFont="1" applyFill="1" applyBorder="1">
      <alignment vertical="center"/>
    </xf>
    <xf numFmtId="0" fontId="2" fillId="4" borderId="13" xfId="0" applyFont="1" applyFill="1" applyBorder="1">
      <alignment vertical="center"/>
    </xf>
    <xf numFmtId="0" fontId="2" fillId="2" borderId="38" xfId="0" applyFont="1" applyFill="1" applyBorder="1" applyAlignment="1" applyProtection="1">
      <alignment vertical="center" wrapText="1"/>
      <protection locked="0"/>
    </xf>
    <xf numFmtId="0" fontId="2" fillId="4" borderId="0" xfId="0" applyFont="1" applyFill="1" applyAlignment="1">
      <alignment horizontal="center" vertical="center"/>
    </xf>
    <xf numFmtId="0" fontId="6" fillId="0" borderId="29" xfId="0" applyFont="1" applyBorder="1" applyAlignment="1" applyProtection="1">
      <alignment horizontal="center" vertical="center" wrapText="1"/>
      <protection locked="0"/>
    </xf>
    <xf numFmtId="176" fontId="2" fillId="0" borderId="27" xfId="0" applyNumberFormat="1" applyFont="1" applyBorder="1" applyAlignment="1">
      <alignment horizontal="right" vertical="center" wrapText="1"/>
    </xf>
    <xf numFmtId="0" fontId="2" fillId="0" borderId="0" xfId="0" applyFont="1" applyAlignment="1"/>
    <xf numFmtId="0" fontId="2" fillId="0" borderId="24" xfId="0" applyFont="1" applyBorder="1" applyAlignment="1">
      <alignment horizontal="left" vertical="center" wrapText="1" indent="1" shrinkToFit="1"/>
    </xf>
    <xf numFmtId="179" fontId="2" fillId="2" borderId="21" xfId="0" applyNumberFormat="1" applyFont="1" applyFill="1" applyBorder="1" applyAlignment="1" applyProtection="1">
      <alignment horizontal="center" vertical="center" wrapText="1"/>
      <protection locked="0"/>
    </xf>
    <xf numFmtId="0" fontId="2" fillId="0" borderId="6" xfId="0" applyFont="1" applyBorder="1" applyAlignment="1">
      <alignment horizontal="left" vertical="center" wrapText="1" indent="1" shrinkToFit="1"/>
    </xf>
    <xf numFmtId="180" fontId="2" fillId="2" borderId="3" xfId="0" applyNumberFormat="1" applyFont="1" applyFill="1" applyBorder="1" applyAlignment="1" applyProtection="1">
      <alignment horizontal="center" vertical="center" wrapText="1"/>
      <protection locked="0"/>
    </xf>
    <xf numFmtId="181" fontId="2" fillId="2" borderId="3" xfId="0" applyNumberFormat="1" applyFont="1" applyFill="1" applyBorder="1" applyAlignment="1" applyProtection="1">
      <alignment horizontal="center" vertical="center" wrapText="1"/>
      <protection locked="0"/>
    </xf>
    <xf numFmtId="182" fontId="2" fillId="0" borderId="3" xfId="0" applyNumberFormat="1" applyFont="1" applyBorder="1" applyAlignment="1">
      <alignment horizontal="center" vertical="center" wrapText="1"/>
    </xf>
    <xf numFmtId="0" fontId="2" fillId="2" borderId="3" xfId="0" applyFont="1" applyFill="1" applyBorder="1" applyAlignment="1" applyProtection="1">
      <alignment horizontal="center" vertical="center"/>
      <protection locked="0"/>
    </xf>
    <xf numFmtId="9" fontId="2" fillId="2" borderId="3" xfId="2" applyFont="1" applyFill="1" applyBorder="1" applyAlignment="1" applyProtection="1">
      <alignment horizontal="center" vertical="center" wrapText="1"/>
      <protection locked="0"/>
    </xf>
    <xf numFmtId="0" fontId="2" fillId="0" borderId="6" xfId="0" applyFont="1" applyBorder="1" applyAlignment="1">
      <alignment horizontal="left" vertical="center" wrapText="1" indent="1"/>
    </xf>
    <xf numFmtId="182" fontId="2" fillId="2" borderId="3" xfId="0" applyNumberFormat="1" applyFont="1" applyFill="1" applyBorder="1" applyAlignment="1" applyProtection="1">
      <alignment horizontal="center" vertical="center"/>
      <protection locked="0"/>
    </xf>
    <xf numFmtId="38" fontId="2" fillId="2" borderId="3" xfId="1" applyFont="1" applyFill="1" applyBorder="1" applyProtection="1">
      <alignment vertical="center"/>
      <protection locked="0"/>
    </xf>
    <xf numFmtId="0" fontId="2" fillId="0" borderId="30" xfId="0" applyFont="1" applyBorder="1" applyAlignment="1">
      <alignment horizontal="left" vertical="center" wrapText="1" indent="1"/>
    </xf>
    <xf numFmtId="38" fontId="2" fillId="0" borderId="4" xfId="1" applyFont="1" applyBorder="1">
      <alignment vertical="center"/>
    </xf>
    <xf numFmtId="0" fontId="2" fillId="0" borderId="23" xfId="0" applyFont="1" applyBorder="1" applyAlignment="1">
      <alignment horizontal="left" vertical="center" wrapText="1" indent="1"/>
    </xf>
    <xf numFmtId="38" fontId="2" fillId="0" borderId="1" xfId="1" applyFont="1" applyBorder="1">
      <alignment vertical="center"/>
    </xf>
    <xf numFmtId="38" fontId="2" fillId="0" borderId="3" xfId="1" applyFont="1" applyBorder="1">
      <alignment vertical="center"/>
    </xf>
    <xf numFmtId="0" fontId="3" fillId="0" borderId="30" xfId="0" applyFont="1" applyBorder="1" applyAlignment="1">
      <alignment horizontal="left" vertical="center" wrapText="1" indent="1"/>
    </xf>
    <xf numFmtId="38" fontId="3" fillId="0" borderId="4" xfId="1" applyFont="1" applyBorder="1">
      <alignment vertical="center"/>
    </xf>
    <xf numFmtId="0" fontId="2" fillId="0" borderId="0" xfId="0" applyFont="1" applyAlignment="1">
      <alignment horizontal="center" vertical="center" textRotation="255" wrapText="1"/>
    </xf>
    <xf numFmtId="0" fontId="3" fillId="0" borderId="0" xfId="0" applyFont="1" applyAlignment="1">
      <alignment horizontal="left" vertical="center" wrapText="1" indent="1"/>
    </xf>
    <xf numFmtId="38" fontId="3" fillId="0" borderId="0" xfId="1" applyFont="1" applyBorder="1">
      <alignment vertical="center"/>
    </xf>
    <xf numFmtId="0" fontId="2" fillId="0" borderId="17" xfId="0" applyFont="1" applyBorder="1" applyProtection="1">
      <alignment vertical="center"/>
      <protection locked="0"/>
    </xf>
    <xf numFmtId="0" fontId="2" fillId="0" borderId="0" xfId="0" applyFont="1" applyAlignment="1">
      <alignment vertical="center" wrapText="1"/>
    </xf>
    <xf numFmtId="0" fontId="2" fillId="5" borderId="17" xfId="0" applyFont="1" applyFill="1" applyBorder="1" applyProtection="1">
      <alignment vertical="center"/>
      <protection locked="0"/>
    </xf>
    <xf numFmtId="0" fontId="2" fillId="5" borderId="17" xfId="0" applyFont="1" applyFill="1" applyBorder="1">
      <alignment vertical="center"/>
    </xf>
    <xf numFmtId="0" fontId="0" fillId="0" borderId="17" xfId="0" applyBorder="1">
      <alignment vertical="center"/>
    </xf>
    <xf numFmtId="0" fontId="0" fillId="0" borderId="17" xfId="0" applyBorder="1" applyAlignment="1">
      <alignment vertical="center" wrapText="1"/>
    </xf>
    <xf numFmtId="0" fontId="8" fillId="0" borderId="17" xfId="0" applyFont="1" applyBorder="1" applyAlignment="1">
      <alignment horizontal="justify" vertical="center" wrapText="1"/>
    </xf>
    <xf numFmtId="0" fontId="2" fillId="3" borderId="46" xfId="0" applyFont="1" applyFill="1" applyBorder="1" applyAlignment="1">
      <alignment horizontal="center" vertical="center"/>
    </xf>
    <xf numFmtId="176" fontId="2" fillId="4" borderId="46" xfId="0" applyNumberFormat="1" applyFont="1" applyFill="1" applyBorder="1" applyAlignment="1">
      <alignment horizontal="center" vertical="center"/>
    </xf>
    <xf numFmtId="0" fontId="2" fillId="4" borderId="11" xfId="0" applyFont="1" applyFill="1" applyBorder="1">
      <alignment vertical="center"/>
    </xf>
    <xf numFmtId="0" fontId="0" fillId="0" borderId="0" xfId="0" applyAlignment="1">
      <alignment vertical="center" wrapText="1"/>
    </xf>
    <xf numFmtId="0" fontId="9" fillId="0" borderId="0" xfId="0" applyFont="1" applyAlignment="1">
      <alignment horizontal="justify" vertical="center" wrapText="1"/>
    </xf>
    <xf numFmtId="176" fontId="2" fillId="0" borderId="15" xfId="0" applyNumberFormat="1" applyFont="1" applyBorder="1" applyAlignment="1">
      <alignment horizontal="right" vertical="center" shrinkToFit="1"/>
    </xf>
    <xf numFmtId="0" fontId="10" fillId="0" borderId="17" xfId="0" applyFont="1" applyBorder="1" applyAlignment="1">
      <alignment vertical="center" wrapText="1"/>
    </xf>
    <xf numFmtId="0" fontId="11" fillId="0" borderId="17" xfId="0" applyFont="1" applyBorder="1" applyAlignment="1">
      <alignment vertical="center" wrapText="1"/>
    </xf>
    <xf numFmtId="0" fontId="5" fillId="0" borderId="11" xfId="0" applyFont="1" applyBorder="1" applyAlignment="1">
      <alignment vertical="center" wrapText="1"/>
    </xf>
    <xf numFmtId="0" fontId="5" fillId="0" borderId="12" xfId="0" applyFont="1" applyBorder="1">
      <alignment vertical="center"/>
    </xf>
    <xf numFmtId="0" fontId="2" fillId="0" borderId="25" xfId="0" applyFont="1" applyBorder="1" applyAlignment="1">
      <alignment horizontal="center" vertical="center" wrapText="1" shrinkToFit="1"/>
    </xf>
    <xf numFmtId="0" fontId="2" fillId="0" borderId="26" xfId="0" applyFont="1" applyBorder="1" applyAlignment="1">
      <alignment horizontal="center" vertical="center" wrapText="1" shrinkToFit="1"/>
    </xf>
    <xf numFmtId="0" fontId="2" fillId="0" borderId="27" xfId="0" applyFont="1" applyBorder="1" applyAlignment="1">
      <alignment horizontal="center" vertical="center" wrapText="1" shrinkToFit="1"/>
    </xf>
    <xf numFmtId="0" fontId="2" fillId="0" borderId="0" xfId="0" applyFont="1" applyAlignment="1" applyProtection="1">
      <alignment horizontal="center" vertical="center"/>
      <protection locked="0"/>
    </xf>
    <xf numFmtId="0" fontId="3" fillId="0" borderId="28"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176" fontId="2" fillId="2" borderId="41" xfId="0" applyNumberFormat="1" applyFont="1" applyFill="1" applyBorder="1" applyAlignment="1" applyProtection="1">
      <alignment horizontal="left" vertical="center" wrapText="1"/>
      <protection locked="0"/>
    </xf>
    <xf numFmtId="176" fontId="2" fillId="2" borderId="42" xfId="0" applyNumberFormat="1" applyFont="1" applyFill="1" applyBorder="1" applyAlignment="1" applyProtection="1">
      <alignment horizontal="left" vertical="center" wrapText="1"/>
      <protection locked="0"/>
    </xf>
    <xf numFmtId="0" fontId="2" fillId="0" borderId="33" xfId="0" applyFont="1" applyBorder="1" applyAlignment="1">
      <alignment horizontal="center" vertical="center" textRotation="255"/>
    </xf>
    <xf numFmtId="0" fontId="2" fillId="0" borderId="31" xfId="0" applyFont="1" applyBorder="1" applyAlignment="1">
      <alignment horizontal="center" vertical="center" textRotation="255"/>
    </xf>
    <xf numFmtId="0" fontId="2" fillId="0" borderId="38" xfId="0" applyFont="1" applyBorder="1" applyAlignment="1">
      <alignment horizontal="center" vertical="center" textRotation="255"/>
    </xf>
    <xf numFmtId="0" fontId="2" fillId="0" borderId="41" xfId="0" applyFont="1" applyBorder="1" applyAlignment="1">
      <alignment horizontal="left" vertical="center" wrapText="1"/>
    </xf>
    <xf numFmtId="0" fontId="2" fillId="0" borderId="24" xfId="0" applyFont="1" applyBorder="1" applyAlignment="1">
      <alignment horizontal="left" vertical="center" wrapText="1"/>
    </xf>
    <xf numFmtId="176" fontId="2" fillId="2" borderId="37" xfId="0" applyNumberFormat="1" applyFont="1" applyFill="1" applyBorder="1" applyProtection="1">
      <alignment vertical="center"/>
      <protection locked="0"/>
    </xf>
    <xf numFmtId="176" fontId="2" fillId="2" borderId="7" xfId="0" applyNumberFormat="1" applyFont="1" applyFill="1" applyBorder="1" applyProtection="1">
      <alignment vertical="center"/>
      <protection locked="0"/>
    </xf>
    <xf numFmtId="0" fontId="2" fillId="0" borderId="32" xfId="0" applyFont="1" applyBorder="1" applyAlignment="1">
      <alignment horizontal="left" vertical="center" wrapText="1"/>
    </xf>
    <xf numFmtId="0" fontId="2" fillId="0" borderId="36" xfId="0" applyFont="1" applyBorder="1" applyAlignment="1">
      <alignment horizontal="left" vertical="center" wrapText="1"/>
    </xf>
    <xf numFmtId="0" fontId="2" fillId="0" borderId="16" xfId="0" applyFont="1" applyBorder="1" applyAlignment="1">
      <alignment horizontal="left" vertical="center" wrapText="1"/>
    </xf>
    <xf numFmtId="0" fontId="2" fillId="0" borderId="37" xfId="0" applyFont="1" applyBorder="1" applyAlignment="1">
      <alignment horizontal="left" vertical="center" wrapText="1"/>
    </xf>
    <xf numFmtId="0" fontId="2" fillId="0" borderId="6" xfId="0" applyFont="1" applyBorder="1" applyAlignment="1">
      <alignment horizontal="left" vertical="center" wrapText="1"/>
    </xf>
    <xf numFmtId="0" fontId="2" fillId="0" borderId="18" xfId="0" applyFont="1" applyBorder="1" applyAlignment="1">
      <alignment vertical="center" wrapText="1"/>
    </xf>
    <xf numFmtId="0" fontId="12"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27" xfId="0" applyFont="1" applyBorder="1" applyAlignment="1">
      <alignment horizontal="center" vertical="center" wrapText="1"/>
    </xf>
    <xf numFmtId="0" fontId="2" fillId="0" borderId="29" xfId="0" applyFont="1" applyBorder="1" applyAlignment="1">
      <alignment vertical="center" wrapText="1"/>
    </xf>
    <xf numFmtId="0" fontId="2" fillId="0" borderId="44" xfId="0" applyFont="1" applyBorder="1" applyAlignment="1">
      <alignment vertical="center" wrapText="1"/>
    </xf>
    <xf numFmtId="0" fontId="2" fillId="0" borderId="30" xfId="0" applyFont="1" applyBorder="1" applyAlignment="1">
      <alignment vertical="center" wrapText="1"/>
    </xf>
    <xf numFmtId="0" fontId="2" fillId="0" borderId="46" xfId="0" applyFont="1" applyBorder="1" applyAlignment="1">
      <alignment horizontal="left" vertical="center" wrapText="1"/>
    </xf>
    <xf numFmtId="0" fontId="2" fillId="0" borderId="40" xfId="0" applyFont="1" applyBorder="1" applyAlignment="1">
      <alignment horizontal="left" vertical="center" wrapText="1"/>
    </xf>
    <xf numFmtId="0" fontId="2" fillId="0" borderId="34" xfId="0" applyFont="1" applyBorder="1" applyAlignment="1">
      <alignment horizontal="left" vertical="center" wrapText="1"/>
    </xf>
    <xf numFmtId="0" fontId="2" fillId="0" borderId="2" xfId="0" applyFont="1" applyBorder="1" applyAlignment="1">
      <alignment vertical="center" wrapText="1"/>
    </xf>
    <xf numFmtId="0" fontId="2" fillId="0" borderId="17" xfId="0" applyFont="1" applyBorder="1">
      <alignment vertical="center"/>
    </xf>
    <xf numFmtId="0" fontId="2" fillId="0" borderId="25" xfId="0" applyFont="1" applyBorder="1" applyAlignment="1">
      <alignment vertical="center" wrapText="1"/>
    </xf>
    <xf numFmtId="0" fontId="2" fillId="0" borderId="26" xfId="0" applyFont="1" applyBorder="1" applyAlignment="1">
      <alignment vertical="center" wrapText="1"/>
    </xf>
    <xf numFmtId="0" fontId="2" fillId="0" borderId="39" xfId="0" applyFont="1" applyBorder="1" applyAlignment="1">
      <alignment vertical="center" wrapText="1"/>
    </xf>
    <xf numFmtId="0" fontId="2" fillId="0" borderId="14" xfId="0" applyFont="1" applyBorder="1">
      <alignment vertical="center"/>
    </xf>
    <xf numFmtId="0" fontId="2" fillId="0" borderId="5" xfId="0" applyFont="1" applyBorder="1">
      <alignment vertical="center"/>
    </xf>
    <xf numFmtId="0" fontId="2" fillId="0" borderId="6" xfId="0" applyFont="1" applyBorder="1">
      <alignment vertical="center"/>
    </xf>
    <xf numFmtId="0" fontId="2" fillId="0" borderId="14" xfId="0" applyFont="1" applyBorder="1" applyAlignment="1">
      <alignment horizontal="left" vertical="center" wrapText="1"/>
    </xf>
    <xf numFmtId="0" fontId="2" fillId="0" borderId="5" xfId="0" applyFont="1" applyBorder="1" applyAlignment="1">
      <alignment horizontal="left" vertical="center" wrapText="1"/>
    </xf>
    <xf numFmtId="0" fontId="4" fillId="0" borderId="22" xfId="0" applyFont="1" applyBorder="1" applyAlignment="1">
      <alignment vertical="center" wrapText="1"/>
    </xf>
    <xf numFmtId="0" fontId="4" fillId="0" borderId="43" xfId="0" applyFont="1" applyBorder="1" applyAlignment="1">
      <alignment vertical="center" wrapText="1"/>
    </xf>
    <xf numFmtId="0" fontId="4" fillId="0" borderId="23" xfId="0" applyFont="1" applyBorder="1">
      <alignment vertical="center"/>
    </xf>
    <xf numFmtId="0" fontId="2" fillId="0" borderId="14" xfId="0" applyFont="1" applyBorder="1" applyAlignment="1">
      <alignment vertical="center" wrapText="1"/>
    </xf>
    <xf numFmtId="0" fontId="2" fillId="0" borderId="5" xfId="0" applyFont="1" applyBorder="1" applyAlignment="1">
      <alignment vertical="center" wrapText="1"/>
    </xf>
    <xf numFmtId="0" fontId="2" fillId="0" borderId="6" xfId="0" applyFont="1" applyBorder="1" applyAlignment="1">
      <alignment vertical="center" wrapText="1"/>
    </xf>
    <xf numFmtId="0" fontId="3" fillId="0" borderId="25" xfId="0" applyFont="1" applyBorder="1" applyAlignment="1" applyProtection="1">
      <alignment horizontal="center" vertical="center" wrapText="1"/>
      <protection locked="0"/>
    </xf>
    <xf numFmtId="0" fontId="3" fillId="0" borderId="26" xfId="0" applyFont="1" applyBorder="1" applyAlignment="1" applyProtection="1">
      <alignment horizontal="center" vertical="center" wrapText="1"/>
      <protection locked="0"/>
    </xf>
    <xf numFmtId="0" fontId="3" fillId="0" borderId="27" xfId="0" applyFont="1" applyBorder="1" applyAlignment="1" applyProtection="1">
      <alignment horizontal="center" vertical="center" wrapText="1"/>
      <protection locked="0"/>
    </xf>
    <xf numFmtId="0" fontId="5" fillId="0" borderId="46" xfId="0" applyFont="1" applyBorder="1" applyAlignment="1">
      <alignment horizontal="left" vertical="top"/>
    </xf>
    <xf numFmtId="0" fontId="5" fillId="0" borderId="40" xfId="0" applyFont="1" applyBorder="1" applyAlignment="1">
      <alignment horizontal="left" vertical="top"/>
    </xf>
    <xf numFmtId="0" fontId="5" fillId="0" borderId="8" xfId="0" applyFont="1" applyBorder="1" applyAlignment="1">
      <alignment horizontal="left" vertical="top"/>
    </xf>
    <xf numFmtId="0" fontId="5" fillId="0" borderId="9" xfId="0" applyFont="1" applyBorder="1" applyAlignment="1">
      <alignment horizontal="left" vertical="top"/>
    </xf>
    <xf numFmtId="0" fontId="5" fillId="0" borderId="0" xfId="0" applyFont="1" applyAlignment="1">
      <alignment horizontal="left" vertical="top"/>
    </xf>
    <xf numFmtId="0" fontId="5" fillId="0" borderId="10" xfId="0" applyFont="1" applyBorder="1" applyAlignment="1">
      <alignment horizontal="left" vertical="top"/>
    </xf>
    <xf numFmtId="0" fontId="5" fillId="0" borderId="11" xfId="0" applyFont="1" applyBorder="1" applyAlignment="1">
      <alignment horizontal="left" vertical="top"/>
    </xf>
    <xf numFmtId="0" fontId="5" fillId="0" borderId="12" xfId="0" applyFont="1" applyBorder="1" applyAlignment="1">
      <alignment horizontal="left" vertical="top"/>
    </xf>
    <xf numFmtId="0" fontId="5" fillId="0" borderId="13" xfId="0" applyFont="1" applyBorder="1" applyAlignment="1">
      <alignment horizontal="left" vertical="top"/>
    </xf>
    <xf numFmtId="0" fontId="2" fillId="0" borderId="48"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2" fillId="0" borderId="27" xfId="0" applyFont="1" applyBorder="1" applyAlignment="1" applyProtection="1">
      <alignment horizontal="center" vertical="center" wrapText="1"/>
      <protection locked="0"/>
    </xf>
    <xf numFmtId="0" fontId="4" fillId="0" borderId="46" xfId="0" applyFont="1" applyBorder="1" applyAlignment="1" applyProtection="1">
      <alignment horizontal="center" vertical="center" wrapText="1"/>
      <protection locked="0"/>
    </xf>
    <xf numFmtId="0" fontId="4" fillId="0" borderId="22" xfId="0" applyFont="1" applyBorder="1" applyAlignment="1" applyProtection="1">
      <alignment horizontal="center" vertical="center" wrapText="1"/>
      <protection locked="0"/>
    </xf>
    <xf numFmtId="0" fontId="2" fillId="0" borderId="46" xfId="0" applyFont="1" applyBorder="1" applyAlignment="1" applyProtection="1">
      <alignment horizontal="center" vertical="top" wrapText="1"/>
      <protection locked="0"/>
    </xf>
    <xf numFmtId="0" fontId="2" fillId="0" borderId="40" xfId="0" applyFont="1" applyBorder="1" applyAlignment="1" applyProtection="1">
      <alignment horizontal="center" vertical="top" wrapText="1"/>
      <protection locked="0"/>
    </xf>
    <xf numFmtId="0" fontId="2" fillId="0" borderId="8" xfId="0" applyFont="1" applyBorder="1" applyAlignment="1" applyProtection="1">
      <alignment horizontal="center" vertical="top" wrapText="1"/>
      <protection locked="0"/>
    </xf>
    <xf numFmtId="0" fontId="2" fillId="0" borderId="9" xfId="0" applyFont="1" applyBorder="1" applyAlignment="1" applyProtection="1">
      <alignment horizontal="center" vertical="top" wrapText="1"/>
      <protection locked="0"/>
    </xf>
    <xf numFmtId="0" fontId="2" fillId="0" borderId="0" xfId="0" applyFont="1" applyAlignment="1" applyProtection="1">
      <alignment horizontal="center" vertical="top" wrapText="1"/>
      <protection locked="0"/>
    </xf>
    <xf numFmtId="0" fontId="2" fillId="0" borderId="10" xfId="0" applyFont="1" applyBorder="1" applyAlignment="1" applyProtection="1">
      <alignment horizontal="center" vertical="top" wrapText="1"/>
      <protection locked="0"/>
    </xf>
    <xf numFmtId="0" fontId="2" fillId="0" borderId="11" xfId="0" applyFont="1" applyBorder="1" applyAlignment="1" applyProtection="1">
      <alignment horizontal="center" vertical="top" wrapText="1"/>
      <protection locked="0"/>
    </xf>
    <xf numFmtId="0" fontId="2" fillId="0" borderId="12" xfId="0" applyFont="1" applyBorder="1" applyAlignment="1" applyProtection="1">
      <alignment horizontal="center" vertical="top" wrapText="1"/>
      <protection locked="0"/>
    </xf>
    <xf numFmtId="0" fontId="2" fillId="0" borderId="13" xfId="0" applyFont="1" applyBorder="1" applyAlignment="1" applyProtection="1">
      <alignment horizontal="center" vertical="top" wrapText="1"/>
      <protection locked="0"/>
    </xf>
    <xf numFmtId="0" fontId="10" fillId="0" borderId="41" xfId="0" applyFont="1" applyBorder="1" applyAlignment="1">
      <alignment horizontal="left" vertical="center" wrapText="1"/>
    </xf>
    <xf numFmtId="0" fontId="10" fillId="0" borderId="24" xfId="0" applyFont="1" applyBorder="1" applyAlignment="1">
      <alignment horizontal="left" vertical="center" wrapText="1"/>
    </xf>
    <xf numFmtId="0" fontId="10" fillId="0" borderId="32" xfId="0" applyFont="1" applyBorder="1" applyAlignment="1">
      <alignment horizontal="left" vertical="center" wrapText="1"/>
    </xf>
    <xf numFmtId="0" fontId="10" fillId="0" borderId="36" xfId="0" applyFont="1" applyBorder="1" applyAlignment="1">
      <alignment horizontal="left" vertical="center" wrapText="1"/>
    </xf>
    <xf numFmtId="0" fontId="10" fillId="0" borderId="16" xfId="0" applyFont="1" applyBorder="1" applyAlignment="1">
      <alignment horizontal="left" vertical="center" wrapText="1"/>
    </xf>
    <xf numFmtId="183" fontId="2" fillId="2" borderId="37" xfId="0" applyNumberFormat="1" applyFont="1" applyFill="1" applyBorder="1" applyAlignment="1" applyProtection="1">
      <alignment horizontal="right" vertical="center"/>
      <protection locked="0"/>
    </xf>
    <xf numFmtId="183" fontId="2" fillId="2" borderId="7" xfId="0" applyNumberFormat="1" applyFont="1" applyFill="1" applyBorder="1" applyAlignment="1" applyProtection="1">
      <alignment horizontal="right" vertical="center"/>
      <protection locked="0"/>
    </xf>
    <xf numFmtId="0" fontId="10" fillId="0" borderId="37" xfId="0" applyFont="1" applyBorder="1" applyAlignment="1">
      <alignment horizontal="left" vertical="center" wrapText="1"/>
    </xf>
    <xf numFmtId="0" fontId="10" fillId="0" borderId="6" xfId="0" applyFont="1" applyBorder="1" applyAlignment="1">
      <alignment horizontal="left" vertical="center" wrapText="1"/>
    </xf>
    <xf numFmtId="0" fontId="10" fillId="0" borderId="18" xfId="0" applyFont="1" applyBorder="1" applyAlignment="1">
      <alignment vertical="center" wrapText="1"/>
    </xf>
    <xf numFmtId="0" fontId="3" fillId="0" borderId="25" xfId="0" applyFont="1" applyBorder="1" applyAlignment="1">
      <alignment horizontal="center" vertical="center" wrapText="1"/>
    </xf>
    <xf numFmtId="0" fontId="10" fillId="0" borderId="33" xfId="0" applyFont="1" applyBorder="1" applyAlignment="1">
      <alignment horizontal="center" vertical="center" textRotation="255"/>
    </xf>
    <xf numFmtId="0" fontId="10" fillId="0" borderId="31" xfId="0" applyFont="1" applyBorder="1" applyAlignment="1">
      <alignment horizontal="center" vertical="center" textRotation="255"/>
    </xf>
    <xf numFmtId="0" fontId="10" fillId="0" borderId="38" xfId="0" applyFont="1" applyBorder="1" applyAlignment="1">
      <alignment horizontal="center" vertical="center" textRotation="255"/>
    </xf>
    <xf numFmtId="0" fontId="2" fillId="0" borderId="17" xfId="0" applyFont="1" applyBorder="1" applyAlignment="1">
      <alignment horizontal="left" vertical="center" wrapText="1"/>
    </xf>
    <xf numFmtId="0" fontId="2" fillId="5" borderId="17" xfId="0" applyFont="1" applyFill="1" applyBorder="1" applyAlignment="1">
      <alignment horizontal="left" vertical="center" wrapText="1"/>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2" fillId="0" borderId="27" xfId="0" applyFont="1" applyBorder="1" applyAlignment="1">
      <alignment horizontal="center" vertical="center"/>
    </xf>
    <xf numFmtId="0" fontId="2" fillId="0" borderId="49" xfId="0" applyFont="1" applyBorder="1" applyAlignment="1">
      <alignment horizontal="center" vertical="center" textRotation="255" wrapText="1"/>
    </xf>
    <xf numFmtId="0" fontId="2" fillId="0" borderId="50" xfId="0" applyFont="1" applyBorder="1" applyAlignment="1">
      <alignment horizontal="center" vertical="center" textRotation="255" wrapText="1"/>
    </xf>
    <xf numFmtId="0" fontId="2" fillId="0" borderId="51" xfId="0" applyFont="1" applyBorder="1" applyAlignment="1">
      <alignment horizontal="center" vertical="center" textRotation="255" wrapText="1"/>
    </xf>
  </cellXfs>
  <cellStyles count="3">
    <cellStyle name="パーセント" xfId="2" builtinId="5"/>
    <cellStyle name="桁区切り" xfId="1" builtinId="6"/>
    <cellStyle name="標準" xfId="0" builtinId="0"/>
  </cellStyles>
  <dxfs count="15">
    <dxf>
      <fill>
        <patternFill>
          <bgColor theme="1" tint="0.499984740745262"/>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0000"/>
        </patternFill>
      </fill>
    </dxf>
    <dxf>
      <fill>
        <patternFill>
          <bgColor rgb="FFFFFF00"/>
        </patternFill>
      </fill>
    </dxf>
    <dxf>
      <fill>
        <patternFill>
          <bgColor theme="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fmlaLink="$J$31" lockText="1"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J$31" lockText="1" noThreeD="1"/>
</file>

<file path=xl/ctrlProps/ctrlProp3.xml><?xml version="1.0" encoding="utf-8"?>
<formControlPr xmlns="http://schemas.microsoft.com/office/spreadsheetml/2009/9/main" objectType="CheckBox" fmlaLink="$J$31"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69850</xdr:colOff>
          <xdr:row>35</xdr:row>
          <xdr:rowOff>63500</xdr:rowOff>
        </xdr:from>
        <xdr:to>
          <xdr:col>1</xdr:col>
          <xdr:colOff>0</xdr:colOff>
          <xdr:row>35</xdr:row>
          <xdr:rowOff>330200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69850</xdr:colOff>
          <xdr:row>35</xdr:row>
          <xdr:rowOff>63500</xdr:rowOff>
        </xdr:from>
        <xdr:to>
          <xdr:col>1</xdr:col>
          <xdr:colOff>0</xdr:colOff>
          <xdr:row>35</xdr:row>
          <xdr:rowOff>330200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69850</xdr:colOff>
          <xdr:row>35</xdr:row>
          <xdr:rowOff>63500</xdr:rowOff>
        </xdr:from>
        <xdr:to>
          <xdr:col>1</xdr:col>
          <xdr:colOff>0</xdr:colOff>
          <xdr:row>35</xdr:row>
          <xdr:rowOff>336550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196850</xdr:colOff>
          <xdr:row>20</xdr:row>
          <xdr:rowOff>25400</xdr:rowOff>
        </xdr:from>
        <xdr:to>
          <xdr:col>5</xdr:col>
          <xdr:colOff>457200</xdr:colOff>
          <xdr:row>21</xdr:row>
          <xdr:rowOff>31750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196850</xdr:colOff>
          <xdr:row>21</xdr:row>
          <xdr:rowOff>50800</xdr:rowOff>
        </xdr:from>
        <xdr:to>
          <xdr:col>5</xdr:col>
          <xdr:colOff>457200</xdr:colOff>
          <xdr:row>21</xdr:row>
          <xdr:rowOff>330200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196850</xdr:colOff>
          <xdr:row>22</xdr:row>
          <xdr:rowOff>114300</xdr:rowOff>
        </xdr:from>
        <xdr:to>
          <xdr:col>5</xdr:col>
          <xdr:colOff>457200</xdr:colOff>
          <xdr:row>22</xdr:row>
          <xdr:rowOff>412750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3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196850</xdr:colOff>
          <xdr:row>23</xdr:row>
          <xdr:rowOff>114300</xdr:rowOff>
        </xdr:from>
        <xdr:to>
          <xdr:col>5</xdr:col>
          <xdr:colOff>457200</xdr:colOff>
          <xdr:row>23</xdr:row>
          <xdr:rowOff>412750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3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196850</xdr:colOff>
          <xdr:row>24</xdr:row>
          <xdr:rowOff>63500</xdr:rowOff>
        </xdr:from>
        <xdr:to>
          <xdr:col>5</xdr:col>
          <xdr:colOff>457200</xdr:colOff>
          <xdr:row>24</xdr:row>
          <xdr:rowOff>330200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196850</xdr:colOff>
          <xdr:row>25</xdr:row>
          <xdr:rowOff>139700</xdr:rowOff>
        </xdr:from>
        <xdr:to>
          <xdr:col>5</xdr:col>
          <xdr:colOff>457200</xdr:colOff>
          <xdr:row>25</xdr:row>
          <xdr:rowOff>444500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3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25</xdr:row>
          <xdr:rowOff>546100</xdr:rowOff>
        </xdr:from>
        <xdr:to>
          <xdr:col>5</xdr:col>
          <xdr:colOff>444500</xdr:colOff>
          <xdr:row>27</xdr:row>
          <xdr:rowOff>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3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8.xml"/><Relationship Id="rId3" Type="http://schemas.openxmlformats.org/officeDocument/2006/relationships/vmlDrawing" Target="../drawings/vmlDrawing4.vml"/><Relationship Id="rId7" Type="http://schemas.openxmlformats.org/officeDocument/2006/relationships/ctrlProp" Target="../ctrlProps/ctrlProp7.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6.xml"/><Relationship Id="rId5" Type="http://schemas.openxmlformats.org/officeDocument/2006/relationships/ctrlProp" Target="../ctrlProps/ctrlProp5.xml"/><Relationship Id="rId10" Type="http://schemas.openxmlformats.org/officeDocument/2006/relationships/ctrlProp" Target="../ctrlProps/ctrlProp10.xml"/><Relationship Id="rId4" Type="http://schemas.openxmlformats.org/officeDocument/2006/relationships/ctrlProp" Target="../ctrlProps/ctrlProp4.xml"/><Relationship Id="rId9" Type="http://schemas.openxmlformats.org/officeDocument/2006/relationships/ctrlProp" Target="../ctrlProps/ctrlProp9.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F2633-DBB1-422D-B377-F139E0E6A1DD}">
  <sheetPr>
    <pageSetUpPr fitToPage="1"/>
  </sheetPr>
  <dimension ref="A1:M41"/>
  <sheetViews>
    <sheetView view="pageBreakPreview" zoomScaleNormal="100" zoomScaleSheetLayoutView="100" workbookViewId="0">
      <selection activeCell="D12" sqref="D12"/>
    </sheetView>
  </sheetViews>
  <sheetFormatPr defaultColWidth="9" defaultRowHeight="13" x14ac:dyDescent="0.2"/>
  <cols>
    <col min="1" max="1" width="5.1796875" style="1" customWidth="1"/>
    <col min="2" max="2" width="13.81640625" style="1" customWidth="1"/>
    <col min="3" max="3" width="18.453125" style="1" customWidth="1"/>
    <col min="4" max="4" width="19.1796875" style="1" customWidth="1"/>
    <col min="5" max="5" width="4.54296875" style="1" customWidth="1"/>
    <col min="6" max="6" width="7.54296875" style="1" customWidth="1"/>
    <col min="7" max="7" width="13.54296875" style="1" customWidth="1"/>
    <col min="8" max="8" width="22.81640625" style="1" customWidth="1"/>
    <col min="9" max="9" width="9" style="1" customWidth="1"/>
    <col min="10" max="10" width="15" style="1" hidden="1" customWidth="1"/>
    <col min="11" max="13" width="9" style="1" hidden="1" customWidth="1"/>
    <col min="14" max="14" width="9" style="1" customWidth="1"/>
    <col min="15" max="16384" width="9" style="1"/>
  </cols>
  <sheetData>
    <row r="1" spans="1:10" x14ac:dyDescent="0.2">
      <c r="A1" s="1" t="s">
        <v>0</v>
      </c>
    </row>
    <row r="2" spans="1:10" x14ac:dyDescent="0.2">
      <c r="A2" s="1" t="s">
        <v>1</v>
      </c>
    </row>
    <row r="3" spans="1:10" ht="30" customHeight="1" x14ac:dyDescent="0.2">
      <c r="A3" s="96" t="s">
        <v>2</v>
      </c>
      <c r="B3" s="96"/>
      <c r="C3" s="96"/>
      <c r="D3" s="96"/>
      <c r="E3" s="96"/>
      <c r="F3" s="96"/>
      <c r="G3" s="96"/>
      <c r="H3" s="96"/>
    </row>
    <row r="4" spans="1:10" ht="8.25" customHeight="1" x14ac:dyDescent="0.2">
      <c r="A4" s="2"/>
      <c r="B4" s="2"/>
      <c r="C4" s="2"/>
      <c r="D4" s="2"/>
      <c r="E4" s="2"/>
      <c r="F4" s="2"/>
      <c r="G4" s="2"/>
      <c r="H4" s="2"/>
    </row>
    <row r="5" spans="1:10" ht="15.65" customHeight="1" thickBot="1" x14ac:dyDescent="0.25">
      <c r="D5" s="2"/>
      <c r="E5" s="2"/>
      <c r="F5" s="2"/>
      <c r="G5" s="2"/>
      <c r="H5" s="3" t="s">
        <v>3</v>
      </c>
    </row>
    <row r="6" spans="1:10" ht="30" customHeight="1" thickBot="1" x14ac:dyDescent="0.25">
      <c r="A6" s="97" t="s">
        <v>4</v>
      </c>
      <c r="B6" s="97"/>
      <c r="C6" s="97"/>
      <c r="D6" s="97"/>
      <c r="E6" s="98" t="s">
        <v>5</v>
      </c>
      <c r="F6" s="99"/>
      <c r="G6" s="99"/>
      <c r="H6" s="100"/>
    </row>
    <row r="7" spans="1:10" ht="29.5" customHeight="1" x14ac:dyDescent="0.2">
      <c r="A7" s="24" t="s">
        <v>6</v>
      </c>
      <c r="B7" s="25"/>
      <c r="C7" s="101"/>
      <c r="D7" s="102"/>
      <c r="E7" s="103" t="s">
        <v>7</v>
      </c>
      <c r="F7" s="106" t="s">
        <v>8</v>
      </c>
      <c r="G7" s="107"/>
      <c r="H7" s="23" t="str">
        <f>IF(D11="","",ROUNDDOWN(D11/4,0))</f>
        <v/>
      </c>
    </row>
    <row r="8" spans="1:10" ht="29.5" customHeight="1" x14ac:dyDescent="0.2">
      <c r="A8" s="26" t="s">
        <v>9</v>
      </c>
      <c r="B8" s="27"/>
      <c r="C8" s="108"/>
      <c r="D8" s="109"/>
      <c r="E8" s="104"/>
      <c r="F8" s="110" t="s">
        <v>10</v>
      </c>
      <c r="G8" s="7" t="s">
        <v>11</v>
      </c>
      <c r="H8" s="16"/>
      <c r="J8" s="1" t="s">
        <v>12</v>
      </c>
    </row>
    <row r="9" spans="1:10" ht="30" customHeight="1" x14ac:dyDescent="0.2">
      <c r="A9" s="26" t="s">
        <v>13</v>
      </c>
      <c r="B9" s="27"/>
      <c r="C9" s="108"/>
      <c r="D9" s="109"/>
      <c r="E9" s="104"/>
      <c r="F9" s="111"/>
      <c r="G9" s="7" t="s">
        <v>14</v>
      </c>
      <c r="H9" s="16"/>
      <c r="J9" s="1" t="s">
        <v>15</v>
      </c>
    </row>
    <row r="10" spans="1:10" ht="30" customHeight="1" x14ac:dyDescent="0.2">
      <c r="A10" s="26" t="s">
        <v>16</v>
      </c>
      <c r="B10" s="27"/>
      <c r="C10" s="7" t="s">
        <v>17</v>
      </c>
      <c r="D10" s="16"/>
      <c r="E10" s="104"/>
      <c r="F10" s="112"/>
      <c r="G10" s="7" t="s">
        <v>18</v>
      </c>
      <c r="H10" s="11" t="str">
        <f>IF(D11="","",SUM(H8:H9))</f>
        <v/>
      </c>
      <c r="J10" s="1" t="s">
        <v>19</v>
      </c>
    </row>
    <row r="11" spans="1:10" ht="30" customHeight="1" x14ac:dyDescent="0.2">
      <c r="A11" s="26" t="s">
        <v>16</v>
      </c>
      <c r="B11" s="6"/>
      <c r="C11" s="4" t="s">
        <v>20</v>
      </c>
      <c r="D11" s="16"/>
      <c r="E11" s="104"/>
      <c r="F11" s="113" t="s">
        <v>21</v>
      </c>
      <c r="G11" s="114"/>
      <c r="H11" s="28" t="str">
        <f>IF(D11=0,"",IF(D11="","",ROUND(H10/D11*100,5)))</f>
        <v/>
      </c>
      <c r="J11" s="1" t="s">
        <v>22</v>
      </c>
    </row>
    <row r="12" spans="1:10" ht="30" customHeight="1" x14ac:dyDescent="0.2">
      <c r="A12" s="26" t="s">
        <v>16</v>
      </c>
      <c r="B12" s="6"/>
      <c r="C12" s="4" t="s">
        <v>23</v>
      </c>
      <c r="D12" s="16" t="s">
        <v>24</v>
      </c>
      <c r="E12" s="104"/>
      <c r="F12" s="113" t="s">
        <v>25</v>
      </c>
      <c r="G12" s="114"/>
      <c r="H12" s="16"/>
      <c r="J12" s="1" t="s">
        <v>26</v>
      </c>
    </row>
    <row r="13" spans="1:10" ht="30" customHeight="1" thickBot="1" x14ac:dyDescent="0.25">
      <c r="A13" s="26" t="s">
        <v>16</v>
      </c>
      <c r="B13" s="6"/>
      <c r="C13" s="4" t="s">
        <v>27</v>
      </c>
      <c r="D13" s="16"/>
      <c r="E13" s="105"/>
      <c r="F13" s="115" t="s">
        <v>28</v>
      </c>
      <c r="G13" s="115"/>
      <c r="H13" s="14" t="str">
        <f>IF(D11="","",ROUNDDOWN(H7*H11/100,0)-H12)</f>
        <v/>
      </c>
      <c r="J13" s="1" t="s">
        <v>29</v>
      </c>
    </row>
    <row r="14" spans="1:10" ht="30" customHeight="1" thickBot="1" x14ac:dyDescent="0.25">
      <c r="A14" s="29" t="s">
        <v>30</v>
      </c>
      <c r="B14" s="30"/>
      <c r="C14" s="8" t="s">
        <v>17</v>
      </c>
      <c r="D14" s="17"/>
      <c r="E14" s="103" t="s">
        <v>31</v>
      </c>
      <c r="F14" s="106" t="s">
        <v>32</v>
      </c>
      <c r="G14" s="107"/>
      <c r="H14" s="23" t="e">
        <f>IF(D12="","",ROUNDDOWN(D12/3,0))</f>
        <v>#VALUE!</v>
      </c>
      <c r="J14" s="1" t="s">
        <v>33</v>
      </c>
    </row>
    <row r="15" spans="1:10" ht="30" customHeight="1" x14ac:dyDescent="0.2">
      <c r="A15" s="116" t="s">
        <v>34</v>
      </c>
      <c r="B15" s="117"/>
      <c r="C15" s="117"/>
      <c r="D15" s="118"/>
      <c r="E15" s="104"/>
      <c r="F15" s="110" t="s">
        <v>10</v>
      </c>
      <c r="G15" s="7" t="s">
        <v>35</v>
      </c>
      <c r="H15" s="16"/>
      <c r="J15" s="1" t="s">
        <v>36</v>
      </c>
    </row>
    <row r="16" spans="1:10" ht="30" customHeight="1" x14ac:dyDescent="0.2">
      <c r="A16" s="9" t="s">
        <v>37</v>
      </c>
      <c r="B16" s="31"/>
      <c r="C16" s="10"/>
      <c r="D16" s="18"/>
      <c r="E16" s="104"/>
      <c r="F16" s="111"/>
      <c r="G16" s="7" t="s">
        <v>38</v>
      </c>
      <c r="H16" s="16"/>
      <c r="J16" s="1" t="s">
        <v>39</v>
      </c>
    </row>
    <row r="17" spans="1:13" ht="30" customHeight="1" x14ac:dyDescent="0.2">
      <c r="A17" s="5" t="s">
        <v>40</v>
      </c>
      <c r="B17" s="27"/>
      <c r="C17" s="6"/>
      <c r="D17" s="16"/>
      <c r="E17" s="104"/>
      <c r="F17" s="112"/>
      <c r="G17" s="7" t="s">
        <v>41</v>
      </c>
      <c r="H17" s="11">
        <f>IF(D12="","",SUM(H15:H16))</f>
        <v>0</v>
      </c>
      <c r="J17" s="1" t="s">
        <v>42</v>
      </c>
    </row>
    <row r="18" spans="1:13" ht="30" customHeight="1" x14ac:dyDescent="0.2">
      <c r="A18" s="5" t="s">
        <v>43</v>
      </c>
      <c r="B18" s="27"/>
      <c r="C18" s="6"/>
      <c r="D18" s="16"/>
      <c r="E18" s="104"/>
      <c r="F18" s="113" t="s">
        <v>44</v>
      </c>
      <c r="G18" s="114"/>
      <c r="H18" s="28" t="e">
        <f>IF(D12=0,"",IF(D12="","",ROUND(H17/D12*100,5)))</f>
        <v>#VALUE!</v>
      </c>
      <c r="J18" s="1" t="s">
        <v>45</v>
      </c>
    </row>
    <row r="19" spans="1:13" ht="30" customHeight="1" x14ac:dyDescent="0.2">
      <c r="A19" s="5" t="s">
        <v>46</v>
      </c>
      <c r="B19" s="27"/>
      <c r="C19" s="6"/>
      <c r="D19" s="16"/>
      <c r="E19" s="104"/>
      <c r="F19" s="113" t="s">
        <v>47</v>
      </c>
      <c r="G19" s="114"/>
      <c r="H19" s="16"/>
      <c r="J19" s="1" t="s">
        <v>48</v>
      </c>
    </row>
    <row r="20" spans="1:13" ht="30" customHeight="1" thickBot="1" x14ac:dyDescent="0.25">
      <c r="A20" s="5" t="s">
        <v>49</v>
      </c>
      <c r="B20" s="27"/>
      <c r="C20" s="6"/>
      <c r="D20" s="16"/>
      <c r="E20" s="104"/>
      <c r="F20" s="115" t="s">
        <v>50</v>
      </c>
      <c r="G20" s="115"/>
      <c r="H20" s="12" t="e">
        <f>IF(D12="","",ROUNDDOWN(H14*H18/100,0)-H19)</f>
        <v>#VALUE!</v>
      </c>
      <c r="J20" s="1" t="s">
        <v>51</v>
      </c>
    </row>
    <row r="21" spans="1:13" ht="30" customHeight="1" x14ac:dyDescent="0.2">
      <c r="A21" s="5" t="s">
        <v>52</v>
      </c>
      <c r="B21" s="27"/>
      <c r="C21" s="6"/>
      <c r="D21" s="16"/>
      <c r="E21" s="103" t="s">
        <v>53</v>
      </c>
      <c r="F21" s="106" t="s">
        <v>54</v>
      </c>
      <c r="G21" s="107"/>
      <c r="H21" s="13" t="str">
        <f>IF(D13="","",ROUNDDOWN(D13/2,0))</f>
        <v/>
      </c>
      <c r="J21" s="1" t="s">
        <v>55</v>
      </c>
    </row>
    <row r="22" spans="1:13" ht="30" customHeight="1" x14ac:dyDescent="0.2">
      <c r="A22" s="130" t="s">
        <v>56</v>
      </c>
      <c r="B22" s="131"/>
      <c r="C22" s="132"/>
      <c r="D22" s="16"/>
      <c r="E22" s="104"/>
      <c r="F22" s="110" t="s">
        <v>10</v>
      </c>
      <c r="G22" s="7" t="s">
        <v>57</v>
      </c>
      <c r="H22" s="16"/>
      <c r="J22" s="1" t="s">
        <v>58</v>
      </c>
    </row>
    <row r="23" spans="1:13" ht="30" customHeight="1" x14ac:dyDescent="0.2">
      <c r="A23" s="133" t="s">
        <v>59</v>
      </c>
      <c r="B23" s="134"/>
      <c r="C23" s="114"/>
      <c r="D23" s="11" t="str">
        <f>IF(C7="","",SUM(D16:D22))</f>
        <v/>
      </c>
      <c r="E23" s="104"/>
      <c r="F23" s="111"/>
      <c r="G23" s="7" t="s">
        <v>60</v>
      </c>
      <c r="H23" s="16"/>
      <c r="J23" s="1" t="s">
        <v>61</v>
      </c>
    </row>
    <row r="24" spans="1:13" ht="30" customHeight="1" x14ac:dyDescent="0.2">
      <c r="A24" s="133" t="s">
        <v>62</v>
      </c>
      <c r="B24" s="134"/>
      <c r="C24" s="114"/>
      <c r="D24" s="16"/>
      <c r="E24" s="104"/>
      <c r="F24" s="112"/>
      <c r="G24" s="7" t="s">
        <v>63</v>
      </c>
      <c r="H24" s="11" t="str">
        <f>IF(D13="","",SUM(H22:H23))</f>
        <v/>
      </c>
    </row>
    <row r="25" spans="1:13" ht="30" customHeight="1" x14ac:dyDescent="0.2">
      <c r="A25" s="133" t="s">
        <v>64</v>
      </c>
      <c r="B25" s="134"/>
      <c r="C25" s="114"/>
      <c r="D25" s="88" t="str">
        <f>IF(C7="","",IF(SUM(D23:D24)-D26=SUM(H9,H16,H23),SUM(D23:D24),IF(SUM(D23:D24)-D26&lt;SUM(H9,H16,H23),SUM(D23:D24),"要確認Ｍ・Ｔ・ＡＡ")))</f>
        <v/>
      </c>
      <c r="E25" s="104"/>
      <c r="F25" s="113" t="s">
        <v>65</v>
      </c>
      <c r="G25" s="114"/>
      <c r="H25" s="20" t="str">
        <f>IF(D13=0,"",IF(D13="","",ROUND(H24/D13*100,5)))</f>
        <v/>
      </c>
    </row>
    <row r="26" spans="1:13" ht="30" customHeight="1" x14ac:dyDescent="0.2">
      <c r="A26" s="130" t="s">
        <v>66</v>
      </c>
      <c r="B26" s="131"/>
      <c r="C26" s="132"/>
      <c r="D26" s="17"/>
      <c r="E26" s="104"/>
      <c r="F26" s="113" t="s">
        <v>67</v>
      </c>
      <c r="G26" s="114"/>
      <c r="H26" s="16"/>
    </row>
    <row r="27" spans="1:13" ht="30" customHeight="1" thickBot="1" x14ac:dyDescent="0.25">
      <c r="A27" s="119" t="s">
        <v>68</v>
      </c>
      <c r="B27" s="120"/>
      <c r="C27" s="121"/>
      <c r="D27" s="32" t="str">
        <f>IF(C7="","",SUM(D23:D24)-D26)</f>
        <v/>
      </c>
      <c r="E27" s="105"/>
      <c r="F27" s="115" t="s">
        <v>69</v>
      </c>
      <c r="G27" s="115"/>
      <c r="H27" s="14" t="str">
        <f>IF(D13="","",ROUNDDOWN(H21*H25/100,0)-H26)</f>
        <v/>
      </c>
    </row>
    <row r="28" spans="1:13" ht="30" customHeight="1" thickBot="1" x14ac:dyDescent="0.25">
      <c r="A28" s="122" t="s">
        <v>70</v>
      </c>
      <c r="B28" s="123"/>
      <c r="C28" s="124"/>
      <c r="D28" s="33" t="str">
        <f>IF(D10="","",IF(D10-SUM(D11:D13)&gt;=D14-SUM(H9,H16,H23),"　　－　　","要確認"))</f>
        <v/>
      </c>
      <c r="E28" s="125" t="s">
        <v>71</v>
      </c>
      <c r="F28" s="126"/>
      <c r="G28" s="126"/>
      <c r="H28" s="13" t="str">
        <f>IF(C7="","",SUM(H13,H20,H27))</f>
        <v/>
      </c>
    </row>
    <row r="29" spans="1:13" ht="30" customHeight="1" thickBot="1" x14ac:dyDescent="0.25">
      <c r="A29" s="93" t="str">
        <f>IF(OR(C7="",H30&lt;=SUM(H9,H16,H23)),"－","年度間調整額を含んだ当年度の交付金受入可能額上限は、当年度交付対象事業費の実績額までです。要確認→")</f>
        <v>－</v>
      </c>
      <c r="B29" s="94"/>
      <c r="C29" s="94"/>
      <c r="D29" s="95"/>
      <c r="E29" s="91" t="s">
        <v>72</v>
      </c>
      <c r="F29" s="92"/>
      <c r="G29" s="92"/>
      <c r="H29" s="19"/>
    </row>
    <row r="30" spans="1:13" ht="30" customHeight="1" thickBot="1" x14ac:dyDescent="0.25">
      <c r="A30" s="97" t="s">
        <v>73</v>
      </c>
      <c r="B30" s="97"/>
      <c r="C30" s="97"/>
      <c r="D30" s="98"/>
      <c r="E30" s="127" t="s">
        <v>74</v>
      </c>
      <c r="F30" s="128"/>
      <c r="G30" s="129"/>
      <c r="H30" s="53" t="str">
        <f>IF(C7="","",H28+H29)</f>
        <v/>
      </c>
      <c r="J30" s="83" t="e">
        <f>IF(D12+D13+D11&gt;=D31+D35,"是","否")</f>
        <v>#VALUE!</v>
      </c>
      <c r="K30" s="34"/>
      <c r="L30" s="34"/>
      <c r="M30" s="35"/>
    </row>
    <row r="31" spans="1:13" ht="30" customHeight="1" thickBot="1" x14ac:dyDescent="0.25">
      <c r="A31" s="135" t="s">
        <v>75</v>
      </c>
      <c r="B31" s="136"/>
      <c r="C31" s="137"/>
      <c r="D31" s="36"/>
      <c r="E31" s="93" t="str">
        <f>IF(COUNTIF(L32,"FALSE"),"　←要確認。交付対象事業費（A＋B＋C）を上回っています。","－")</f>
        <v>　←要確認。交付対象事業費（A＋B＋C）を上回っています。</v>
      </c>
      <c r="F31" s="94"/>
      <c r="G31" s="94"/>
      <c r="H31" s="95"/>
      <c r="J31" s="37" t="b">
        <v>0</v>
      </c>
      <c r="K31" s="38"/>
      <c r="L31" s="38"/>
      <c r="M31" s="39" t="s">
        <v>76</v>
      </c>
    </row>
    <row r="32" spans="1:13" ht="30" customHeight="1" thickBot="1" x14ac:dyDescent="0.25">
      <c r="A32" s="138" t="s">
        <v>77</v>
      </c>
      <c r="B32" s="139"/>
      <c r="C32" s="140"/>
      <c r="D32" s="15" t="str">
        <f>IF(D31="","",IF(D31&lt;=50000,3.5,IF(D31&lt;=100000,3,IF(D31&lt;=300000,2.5,IF(D31&lt;=500000,2,IF(D31&lt;=1000000,1,0.5))))))</f>
        <v/>
      </c>
      <c r="E32" s="141" t="s">
        <v>78</v>
      </c>
      <c r="F32" s="142"/>
      <c r="G32" s="142"/>
      <c r="H32" s="143"/>
      <c r="J32" s="40" t="e">
        <f>J30&amp;""&amp;J31</f>
        <v>#VALUE!</v>
      </c>
      <c r="K32" s="38"/>
      <c r="L32" s="38" t="b" cm="1">
        <f t="array" ref="L32">SUM(COUNTIF(J32,M31:M32))&gt;0</f>
        <v>0</v>
      </c>
      <c r="M32" s="39" t="s">
        <v>79</v>
      </c>
    </row>
    <row r="33" spans="1:13" ht="30" customHeight="1" x14ac:dyDescent="0.2">
      <c r="A33" s="138" t="s">
        <v>80</v>
      </c>
      <c r="B33" s="139"/>
      <c r="C33" s="132"/>
      <c r="D33" s="12" t="str">
        <f>IF(D31="","",ROUNDDOWN(D31*D32/100,0))</f>
        <v/>
      </c>
      <c r="E33" s="144"/>
      <c r="F33" s="145"/>
      <c r="G33" s="145"/>
      <c r="H33" s="146"/>
      <c r="J33" s="84">
        <f>MAX(D33:D34)</f>
        <v>0</v>
      </c>
      <c r="K33" s="41"/>
      <c r="L33" s="41"/>
      <c r="M33" s="42"/>
    </row>
    <row r="34" spans="1:13" ht="30" customHeight="1" x14ac:dyDescent="0.2">
      <c r="A34" s="5" t="s">
        <v>81</v>
      </c>
      <c r="B34" s="27"/>
      <c r="C34" s="6"/>
      <c r="D34" s="12" t="str">
        <f>IF(D32=3.5,"          －  ",IF(D32=3,1750,IF(D32=2.5,3000,IF(D32=2,7500,IF(D32=1,10000,IF(D32=0.5,10000,""))))))</f>
        <v/>
      </c>
      <c r="E34" s="147"/>
      <c r="F34" s="148"/>
      <c r="G34" s="148"/>
      <c r="H34" s="149"/>
      <c r="J34" s="43" t="str">
        <f>IF(J33&gt;=D35,"あ","い")</f>
        <v>あ</v>
      </c>
      <c r="K34" s="44" t="s">
        <v>82</v>
      </c>
      <c r="L34" s="44"/>
      <c r="M34" s="45"/>
    </row>
    <row r="35" spans="1:13" ht="30" customHeight="1" thickBot="1" x14ac:dyDescent="0.25">
      <c r="A35" s="21" t="s">
        <v>83</v>
      </c>
      <c r="B35" s="46"/>
      <c r="C35" s="22"/>
      <c r="D35" s="19"/>
      <c r="E35" s="147"/>
      <c r="F35" s="148"/>
      <c r="G35" s="148"/>
      <c r="H35" s="149"/>
      <c r="J35" s="85" t="b">
        <f>SUM(COUNTIF(J34,K34))&gt;0</f>
        <v>1</v>
      </c>
      <c r="K35" s="47"/>
      <c r="L35" s="48"/>
      <c r="M35" s="49"/>
    </row>
    <row r="36" spans="1:13" ht="30" customHeight="1" thickBot="1" x14ac:dyDescent="0.25">
      <c r="A36" s="50"/>
      <c r="B36" s="153" t="s">
        <v>84</v>
      </c>
      <c r="C36" s="154"/>
      <c r="D36" s="155"/>
      <c r="E36" s="147"/>
      <c r="F36" s="148"/>
      <c r="G36" s="148"/>
      <c r="H36" s="149"/>
      <c r="J36" s="44"/>
      <c r="K36" s="51"/>
      <c r="L36" s="44"/>
      <c r="M36" s="44"/>
    </row>
    <row r="37" spans="1:13" ht="30" customHeight="1" x14ac:dyDescent="0.2">
      <c r="A37" s="156" t="s">
        <v>85</v>
      </c>
      <c r="B37" s="158"/>
      <c r="C37" s="159"/>
      <c r="D37" s="160"/>
      <c r="E37" s="147"/>
      <c r="F37" s="148"/>
      <c r="G37" s="148"/>
      <c r="H37" s="149"/>
      <c r="J37" s="44"/>
      <c r="K37" s="51"/>
      <c r="L37" s="44"/>
      <c r="M37" s="44"/>
    </row>
    <row r="38" spans="1:13" ht="30" customHeight="1" x14ac:dyDescent="0.2">
      <c r="A38" s="157"/>
      <c r="B38" s="161"/>
      <c r="C38" s="162"/>
      <c r="D38" s="163"/>
      <c r="E38" s="147"/>
      <c r="F38" s="148"/>
      <c r="G38" s="148"/>
      <c r="H38" s="149"/>
      <c r="J38" s="44"/>
      <c r="K38" s="51"/>
      <c r="L38" s="44"/>
      <c r="M38" s="44"/>
    </row>
    <row r="39" spans="1:13" ht="30" customHeight="1" thickBot="1" x14ac:dyDescent="0.25">
      <c r="A39" s="52" t="str">
        <f>IF(COUNTIF(J35,"FALSE"),"×","○")</f>
        <v>○</v>
      </c>
      <c r="B39" s="164"/>
      <c r="C39" s="165"/>
      <c r="D39" s="166"/>
      <c r="E39" s="150"/>
      <c r="F39" s="151"/>
      <c r="G39" s="151"/>
      <c r="H39" s="152"/>
      <c r="J39" s="44"/>
      <c r="K39" s="51"/>
      <c r="L39" s="44"/>
      <c r="M39" s="44"/>
    </row>
    <row r="40" spans="1:13" x14ac:dyDescent="0.2">
      <c r="A40" s="1" t="s">
        <v>86</v>
      </c>
    </row>
    <row r="41" spans="1:13" ht="13.4" customHeight="1" x14ac:dyDescent="0.2"/>
  </sheetData>
  <mergeCells count="46">
    <mergeCell ref="A31:C31"/>
    <mergeCell ref="E31:H31"/>
    <mergeCell ref="A32:C32"/>
    <mergeCell ref="E32:H32"/>
    <mergeCell ref="A33:C33"/>
    <mergeCell ref="E33:H39"/>
    <mergeCell ref="B36:D36"/>
    <mergeCell ref="A37:A38"/>
    <mergeCell ref="B37:D39"/>
    <mergeCell ref="A27:C27"/>
    <mergeCell ref="F27:G27"/>
    <mergeCell ref="A28:C28"/>
    <mergeCell ref="E28:G28"/>
    <mergeCell ref="A30:D30"/>
    <mergeCell ref="E30:G30"/>
    <mergeCell ref="E21:E27"/>
    <mergeCell ref="F21:G21"/>
    <mergeCell ref="A22:C22"/>
    <mergeCell ref="F22:F24"/>
    <mergeCell ref="A23:C23"/>
    <mergeCell ref="A24:C24"/>
    <mergeCell ref="A25:C25"/>
    <mergeCell ref="F25:G25"/>
    <mergeCell ref="A26:C26"/>
    <mergeCell ref="F26:G26"/>
    <mergeCell ref="A15:D15"/>
    <mergeCell ref="F15:F17"/>
    <mergeCell ref="F18:G18"/>
    <mergeCell ref="F19:G19"/>
    <mergeCell ref="F20:G20"/>
    <mergeCell ref="E29:G29"/>
    <mergeCell ref="A29:D29"/>
    <mergeCell ref="A3:H3"/>
    <mergeCell ref="A6:D6"/>
    <mergeCell ref="E6:H6"/>
    <mergeCell ref="C7:D7"/>
    <mergeCell ref="E7:E13"/>
    <mergeCell ref="F7:G7"/>
    <mergeCell ref="C8:D8"/>
    <mergeCell ref="F8:F10"/>
    <mergeCell ref="C9:D9"/>
    <mergeCell ref="F11:G11"/>
    <mergeCell ref="F12:G12"/>
    <mergeCell ref="F13:G13"/>
    <mergeCell ref="E14:E20"/>
    <mergeCell ref="F14:G14"/>
  </mergeCells>
  <phoneticPr fontId="1"/>
  <conditionalFormatting sqref="A39">
    <cfRule type="expression" dxfId="14" priority="1">
      <formula>$A$39="×"</formula>
    </cfRule>
  </conditionalFormatting>
  <conditionalFormatting sqref="A29:D29">
    <cfRule type="expression" dxfId="13" priority="4">
      <formula>$A$29="年度間調整額を含んだ当年度の交付金受入可能額上限は、当年度交付対象事業費の実績額までです。要確認→"</formula>
    </cfRule>
  </conditionalFormatting>
  <conditionalFormatting sqref="E31:H31">
    <cfRule type="expression" dxfId="12" priority="2">
      <formula>$E$31="　←要確認。交付対象事業費（A＋B＋C）を上回っています。"</formula>
    </cfRule>
  </conditionalFormatting>
  <dataValidations count="2">
    <dataValidation type="list" allowBlank="1" showInputMessage="1" sqref="C7:D7" xr:uid="{2491914B-13C1-474D-B4E6-EB41E6752FC6}">
      <formula1>$J$8:$J$23</formula1>
    </dataValidation>
    <dataValidation type="custom" allowBlank="1" showInputMessage="1" showErrorMessage="1" error="計画支援事業では事務費は計上できません" sqref="D24" xr:uid="{E2361B0C-B218-4DC4-B365-FF7CC08F8083}">
      <formula1>$C$7&lt;&gt;"施設整備に関する計画支援事業"</formula1>
    </dataValidation>
  </dataValidations>
  <pageMargins left="0.70866141732283472" right="0.70866141732283472" top="0.55118110236220474" bottom="0.55118110236220474" header="0.31496062992125984" footer="0.31496062992125984"/>
  <pageSetup paperSize="9" scale="72"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0</xdr:col>
                    <xdr:colOff>69850</xdr:colOff>
                    <xdr:row>35</xdr:row>
                    <xdr:rowOff>63500</xdr:rowOff>
                  </from>
                  <to>
                    <xdr:col>1</xdr:col>
                    <xdr:colOff>0</xdr:colOff>
                    <xdr:row>35</xdr:row>
                    <xdr:rowOff>330200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AE815-0671-4CE2-B5B5-1BF924A7B7A7}">
  <sheetPr>
    <pageSetUpPr fitToPage="1"/>
  </sheetPr>
  <dimension ref="A1:M41"/>
  <sheetViews>
    <sheetView view="pageBreakPreview" zoomScaleNormal="100" zoomScaleSheetLayoutView="100" workbookViewId="0">
      <selection activeCell="A4" sqref="A4"/>
    </sheetView>
  </sheetViews>
  <sheetFormatPr defaultColWidth="9" defaultRowHeight="13" x14ac:dyDescent="0.2"/>
  <cols>
    <col min="1" max="1" width="5.1796875" style="1" customWidth="1"/>
    <col min="2" max="2" width="13.81640625" style="1" customWidth="1"/>
    <col min="3" max="3" width="18.453125" style="1" customWidth="1"/>
    <col min="4" max="4" width="19.1796875" style="1" customWidth="1"/>
    <col min="5" max="5" width="4.54296875" style="1" customWidth="1"/>
    <col min="6" max="6" width="7.54296875" style="1" customWidth="1"/>
    <col min="7" max="7" width="13.54296875" style="1" customWidth="1"/>
    <col min="8" max="8" width="22.81640625" style="1" customWidth="1"/>
    <col min="9" max="9" width="9" style="1" customWidth="1"/>
    <col min="10" max="10" width="15" style="1" hidden="1" customWidth="1"/>
    <col min="11" max="13" width="9" style="1" hidden="1" customWidth="1"/>
    <col min="14" max="14" width="9" style="1" customWidth="1"/>
    <col min="15" max="16384" width="9" style="1"/>
  </cols>
  <sheetData>
    <row r="1" spans="1:10" x14ac:dyDescent="0.2">
      <c r="A1" s="1" t="s">
        <v>0</v>
      </c>
    </row>
    <row r="2" spans="1:10" x14ac:dyDescent="0.2">
      <c r="A2" s="1" t="s">
        <v>1</v>
      </c>
    </row>
    <row r="3" spans="1:10" ht="30" customHeight="1" x14ac:dyDescent="0.2">
      <c r="A3" s="96" t="s">
        <v>2</v>
      </c>
      <c r="B3" s="96"/>
      <c r="C3" s="96"/>
      <c r="D3" s="96"/>
      <c r="E3" s="96"/>
      <c r="F3" s="96"/>
      <c r="G3" s="96"/>
      <c r="H3" s="96"/>
    </row>
    <row r="4" spans="1:10" ht="8.25" customHeight="1" x14ac:dyDescent="0.2">
      <c r="A4" s="2"/>
      <c r="B4" s="2"/>
      <c r="C4" s="2"/>
      <c r="D4" s="2"/>
      <c r="E4" s="2"/>
      <c r="F4" s="2"/>
      <c r="G4" s="2"/>
      <c r="H4" s="2"/>
    </row>
    <row r="5" spans="1:10" ht="15.65" customHeight="1" thickBot="1" x14ac:dyDescent="0.25">
      <c r="D5" s="2"/>
      <c r="E5" s="2"/>
      <c r="F5" s="2"/>
      <c r="G5" s="2"/>
      <c r="H5" s="3" t="s">
        <v>3</v>
      </c>
    </row>
    <row r="6" spans="1:10" ht="30" customHeight="1" thickBot="1" x14ac:dyDescent="0.25">
      <c r="A6" s="97" t="s">
        <v>4</v>
      </c>
      <c r="B6" s="97"/>
      <c r="C6" s="97"/>
      <c r="D6" s="97"/>
      <c r="E6" s="98" t="s">
        <v>5</v>
      </c>
      <c r="F6" s="99"/>
      <c r="G6" s="99"/>
      <c r="H6" s="100"/>
    </row>
    <row r="7" spans="1:10" ht="29.5" customHeight="1" x14ac:dyDescent="0.2">
      <c r="A7" s="24" t="s">
        <v>6</v>
      </c>
      <c r="B7" s="25"/>
      <c r="C7" s="101"/>
      <c r="D7" s="102"/>
      <c r="E7" s="103" t="s">
        <v>31</v>
      </c>
      <c r="F7" s="167" t="s">
        <v>87</v>
      </c>
      <c r="G7" s="168"/>
      <c r="H7" s="23" t="str">
        <f>IF(D11="","",ROUNDDOWN(D11/3,0))</f>
        <v/>
      </c>
    </row>
    <row r="8" spans="1:10" ht="29.5" customHeight="1" x14ac:dyDescent="0.2">
      <c r="A8" s="26" t="s">
        <v>9</v>
      </c>
      <c r="B8" s="27"/>
      <c r="C8" s="108"/>
      <c r="D8" s="109"/>
      <c r="E8" s="104"/>
      <c r="F8" s="169" t="s">
        <v>10</v>
      </c>
      <c r="G8" s="89" t="s">
        <v>11</v>
      </c>
      <c r="H8" s="16"/>
      <c r="J8" s="1" t="s">
        <v>12</v>
      </c>
    </row>
    <row r="9" spans="1:10" ht="30" customHeight="1" x14ac:dyDescent="0.2">
      <c r="A9" s="26" t="s">
        <v>13</v>
      </c>
      <c r="B9" s="27"/>
      <c r="C9" s="172" t="str">
        <f>IF(COUNTIF($C$8,"*焼却施設*"),'様式1-7-2別紙内訳'!$C$12&amp;"t/日","")</f>
        <v/>
      </c>
      <c r="D9" s="173"/>
      <c r="E9" s="104"/>
      <c r="F9" s="170"/>
      <c r="G9" s="89" t="s">
        <v>14</v>
      </c>
      <c r="H9" s="16"/>
      <c r="J9" s="1" t="s">
        <v>15</v>
      </c>
    </row>
    <row r="10" spans="1:10" ht="30" customHeight="1" x14ac:dyDescent="0.2">
      <c r="A10" s="26" t="s">
        <v>16</v>
      </c>
      <c r="B10" s="27"/>
      <c r="C10" s="7" t="s">
        <v>17</v>
      </c>
      <c r="D10" s="16"/>
      <c r="E10" s="104"/>
      <c r="F10" s="171"/>
      <c r="G10" s="89" t="s">
        <v>18</v>
      </c>
      <c r="H10" s="11" t="str">
        <f>IF(D11="","",SUM(H8:H9))</f>
        <v/>
      </c>
    </row>
    <row r="11" spans="1:10" ht="30" customHeight="1" x14ac:dyDescent="0.2">
      <c r="A11" s="26" t="s">
        <v>16</v>
      </c>
      <c r="B11" s="6"/>
      <c r="C11" s="4" t="s">
        <v>88</v>
      </c>
      <c r="D11" s="16"/>
      <c r="E11" s="104"/>
      <c r="F11" s="174" t="s">
        <v>21</v>
      </c>
      <c r="G11" s="175"/>
      <c r="H11" s="28" t="str">
        <f>IF(D11=0,"",IF(D11="","",ROUND(H10/D11*100,5)))</f>
        <v/>
      </c>
    </row>
    <row r="12" spans="1:10" ht="30" customHeight="1" x14ac:dyDescent="0.2">
      <c r="A12" s="26" t="s">
        <v>16</v>
      </c>
      <c r="B12" s="6"/>
      <c r="C12" s="4" t="s">
        <v>89</v>
      </c>
      <c r="D12" s="16"/>
      <c r="E12" s="104"/>
      <c r="F12" s="174" t="s">
        <v>25</v>
      </c>
      <c r="G12" s="175"/>
      <c r="H12" s="16"/>
    </row>
    <row r="13" spans="1:10" ht="30" customHeight="1" thickBot="1" x14ac:dyDescent="0.25">
      <c r="A13" s="26" t="s">
        <v>16</v>
      </c>
      <c r="B13" s="6"/>
      <c r="C13" s="4" t="s">
        <v>90</v>
      </c>
      <c r="D13" s="16"/>
      <c r="E13" s="105"/>
      <c r="F13" s="176" t="s">
        <v>28</v>
      </c>
      <c r="G13" s="176"/>
      <c r="H13" s="14" t="str">
        <f>IF(D11="","",ROUNDDOWN(H7*H11/100,0)-H12)</f>
        <v/>
      </c>
    </row>
    <row r="14" spans="1:10" ht="30" customHeight="1" thickBot="1" x14ac:dyDescent="0.25">
      <c r="A14" s="29" t="s">
        <v>30</v>
      </c>
      <c r="B14" s="30"/>
      <c r="C14" s="8" t="s">
        <v>17</v>
      </c>
      <c r="D14" s="17"/>
      <c r="E14" s="103" t="s">
        <v>91</v>
      </c>
      <c r="F14" s="167" t="s">
        <v>92</v>
      </c>
      <c r="G14" s="168"/>
      <c r="H14" s="23" t="str">
        <f>IF(D12="","",ROUNDDOWN(D12*2/5,0))</f>
        <v/>
      </c>
    </row>
    <row r="15" spans="1:10" ht="30" customHeight="1" thickBot="1" x14ac:dyDescent="0.25">
      <c r="A15" s="177" t="s">
        <v>93</v>
      </c>
      <c r="B15" s="117"/>
      <c r="C15" s="117"/>
      <c r="D15" s="118"/>
      <c r="E15" s="104"/>
      <c r="F15" s="169" t="s">
        <v>10</v>
      </c>
      <c r="G15" s="89" t="s">
        <v>35</v>
      </c>
      <c r="H15" s="16"/>
    </row>
    <row r="16" spans="1:10" ht="30" customHeight="1" x14ac:dyDescent="0.2">
      <c r="A16" s="9" t="s">
        <v>37</v>
      </c>
      <c r="B16" s="31"/>
      <c r="C16" s="10"/>
      <c r="D16" s="18"/>
      <c r="E16" s="104"/>
      <c r="F16" s="170"/>
      <c r="G16" s="89" t="s">
        <v>38</v>
      </c>
      <c r="H16" s="16"/>
    </row>
    <row r="17" spans="1:13" ht="30" customHeight="1" x14ac:dyDescent="0.2">
      <c r="A17" s="5" t="s">
        <v>40</v>
      </c>
      <c r="B17" s="27"/>
      <c r="C17" s="6"/>
      <c r="D17" s="16"/>
      <c r="E17" s="104"/>
      <c r="F17" s="171"/>
      <c r="G17" s="89" t="s">
        <v>41</v>
      </c>
      <c r="H17" s="11" t="str">
        <f>IF(D12="","",SUM(H15:H16))</f>
        <v/>
      </c>
    </row>
    <row r="18" spans="1:13" ht="30" customHeight="1" x14ac:dyDescent="0.2">
      <c r="A18" s="5" t="s">
        <v>43</v>
      </c>
      <c r="B18" s="27"/>
      <c r="C18" s="6"/>
      <c r="D18" s="16"/>
      <c r="E18" s="104"/>
      <c r="F18" s="174" t="s">
        <v>44</v>
      </c>
      <c r="G18" s="175"/>
      <c r="H18" s="28" t="str">
        <f>IF(D12=0,"",IF(D12="","",ROUND(H17/D12*100,5)))</f>
        <v/>
      </c>
    </row>
    <row r="19" spans="1:13" ht="30" customHeight="1" x14ac:dyDescent="0.2">
      <c r="A19" s="5" t="s">
        <v>46</v>
      </c>
      <c r="B19" s="27"/>
      <c r="C19" s="6"/>
      <c r="D19" s="16"/>
      <c r="E19" s="104"/>
      <c r="F19" s="174" t="s">
        <v>47</v>
      </c>
      <c r="G19" s="175"/>
      <c r="H19" s="16"/>
    </row>
    <row r="20" spans="1:13" ht="30" customHeight="1" thickBot="1" x14ac:dyDescent="0.25">
      <c r="A20" s="5" t="s">
        <v>49</v>
      </c>
      <c r="B20" s="27"/>
      <c r="C20" s="6"/>
      <c r="D20" s="16"/>
      <c r="E20" s="105"/>
      <c r="F20" s="176" t="s">
        <v>94</v>
      </c>
      <c r="G20" s="176"/>
      <c r="H20" s="12" t="str">
        <f>IF(D12="","",ROUNDDOWN(H14*H18/100,0)-H19)</f>
        <v/>
      </c>
    </row>
    <row r="21" spans="1:13" ht="30" customHeight="1" x14ac:dyDescent="0.2">
      <c r="A21" s="5" t="s">
        <v>52</v>
      </c>
      <c r="B21" s="27"/>
      <c r="C21" s="6"/>
      <c r="D21" s="16"/>
      <c r="E21" s="103" t="s">
        <v>95</v>
      </c>
      <c r="F21" s="167" t="s">
        <v>96</v>
      </c>
      <c r="G21" s="168"/>
      <c r="H21" s="13" t="str">
        <f>IF(D13="","",ROUNDDOWN(D13*3/5,0))</f>
        <v/>
      </c>
    </row>
    <row r="22" spans="1:13" ht="30" customHeight="1" x14ac:dyDescent="0.2">
      <c r="A22" s="130" t="s">
        <v>56</v>
      </c>
      <c r="B22" s="131"/>
      <c r="C22" s="132"/>
      <c r="D22" s="16"/>
      <c r="E22" s="104"/>
      <c r="F22" s="169" t="s">
        <v>10</v>
      </c>
      <c r="G22" s="89" t="s">
        <v>57</v>
      </c>
      <c r="H22" s="16"/>
    </row>
    <row r="23" spans="1:13" ht="30" customHeight="1" x14ac:dyDescent="0.2">
      <c r="A23" s="133" t="s">
        <v>59</v>
      </c>
      <c r="B23" s="134"/>
      <c r="C23" s="114"/>
      <c r="D23" s="11" t="str">
        <f>IF(C7="","",SUM(D16:D22))</f>
        <v/>
      </c>
      <c r="E23" s="104"/>
      <c r="F23" s="170"/>
      <c r="G23" s="89" t="s">
        <v>60</v>
      </c>
      <c r="H23" s="16"/>
    </row>
    <row r="24" spans="1:13" ht="30" customHeight="1" x14ac:dyDescent="0.2">
      <c r="A24" s="133" t="s">
        <v>62</v>
      </c>
      <c r="B24" s="134"/>
      <c r="C24" s="114"/>
      <c r="D24" s="16"/>
      <c r="E24" s="104"/>
      <c r="F24" s="171"/>
      <c r="G24" s="90" t="s">
        <v>97</v>
      </c>
      <c r="H24" s="11" t="str">
        <f>IF(D13="","",SUM(H22:H23))</f>
        <v/>
      </c>
    </row>
    <row r="25" spans="1:13" ht="30" customHeight="1" x14ac:dyDescent="0.2">
      <c r="A25" s="133" t="s">
        <v>64</v>
      </c>
      <c r="B25" s="134"/>
      <c r="C25" s="114"/>
      <c r="D25" s="88" t="str">
        <f>IF(C7="","",IF(SUM(D23:D24)-D26=SUM(H9,H16,H23),SUM(D23:D24),IF(SUM(D23:D24)-D26&lt;SUM(H9,H16,H23),SUM(D23:D24),"要確認Ｔ・ＡＩ・ＡＰ")))</f>
        <v/>
      </c>
      <c r="E25" s="104"/>
      <c r="F25" s="174" t="s">
        <v>65</v>
      </c>
      <c r="G25" s="175"/>
      <c r="H25" s="20" t="str">
        <f>IF(D13=0,"",IF(D13="","",ROUND(H24/D13*100,5)))</f>
        <v/>
      </c>
    </row>
    <row r="26" spans="1:13" ht="30" customHeight="1" x14ac:dyDescent="0.2">
      <c r="A26" s="130" t="s">
        <v>66</v>
      </c>
      <c r="B26" s="131"/>
      <c r="C26" s="132"/>
      <c r="D26" s="17"/>
      <c r="E26" s="104"/>
      <c r="F26" s="174" t="s">
        <v>67</v>
      </c>
      <c r="G26" s="175"/>
      <c r="H26" s="16"/>
    </row>
    <row r="27" spans="1:13" ht="30" customHeight="1" thickBot="1" x14ac:dyDescent="0.25">
      <c r="A27" s="119" t="s">
        <v>68</v>
      </c>
      <c r="B27" s="120"/>
      <c r="C27" s="121"/>
      <c r="D27" s="32" t="str">
        <f>IF(C7="","",SUM(D23:D24)-D26)</f>
        <v/>
      </c>
      <c r="E27" s="105"/>
      <c r="F27" s="115" t="s">
        <v>98</v>
      </c>
      <c r="G27" s="115"/>
      <c r="H27" s="14" t="str">
        <f>IF(D13="","",ROUNDDOWN(H21*H25/100,0)-H26)</f>
        <v/>
      </c>
    </row>
    <row r="28" spans="1:13" ht="30" customHeight="1" thickBot="1" x14ac:dyDescent="0.25">
      <c r="A28" s="122" t="s">
        <v>70</v>
      </c>
      <c r="B28" s="123"/>
      <c r="C28" s="124"/>
      <c r="D28" s="33" t="str">
        <f>IF(D10="","",IF(D10-SUM(D11:D13)&gt;=D14-SUM(H9,H16,H23),"　　－　　","要確認"))</f>
        <v/>
      </c>
      <c r="E28" s="125" t="s">
        <v>99</v>
      </c>
      <c r="F28" s="126"/>
      <c r="G28" s="126"/>
      <c r="H28" s="13" t="str">
        <f>IF(C7="","",SUM(H13,H20,H27))</f>
        <v/>
      </c>
    </row>
    <row r="29" spans="1:13" ht="30" customHeight="1" thickBot="1" x14ac:dyDescent="0.25">
      <c r="A29" s="93" t="str">
        <f>IF(OR(C7="",H30&lt;=SUM(H9,H16,H23)),"－","年度間調整額を含んだ当年度の交付金受入可能額上限は、当年度交付対象事業費の実績額までです。要確認→")</f>
        <v>－</v>
      </c>
      <c r="B29" s="94"/>
      <c r="C29" s="94"/>
      <c r="D29" s="95"/>
      <c r="E29" s="91" t="s">
        <v>72</v>
      </c>
      <c r="F29" s="92"/>
      <c r="G29" s="92"/>
      <c r="H29" s="19"/>
    </row>
    <row r="30" spans="1:13" ht="30" customHeight="1" thickBot="1" x14ac:dyDescent="0.25">
      <c r="A30" s="97" t="s">
        <v>73</v>
      </c>
      <c r="B30" s="97"/>
      <c r="C30" s="97"/>
      <c r="D30" s="98"/>
      <c r="E30" s="127" t="s">
        <v>74</v>
      </c>
      <c r="F30" s="128"/>
      <c r="G30" s="129"/>
      <c r="H30" s="53" t="str">
        <f>IF(C7="","",H28+H29)</f>
        <v/>
      </c>
      <c r="J30" s="83" t="str">
        <f>IF(D12+D13+D11&gt;=D31+D35,"是","否")</f>
        <v>是</v>
      </c>
      <c r="K30" s="34"/>
      <c r="L30" s="34"/>
      <c r="M30" s="35"/>
    </row>
    <row r="31" spans="1:13" ht="30" customHeight="1" thickBot="1" x14ac:dyDescent="0.25">
      <c r="A31" s="135" t="s">
        <v>75</v>
      </c>
      <c r="B31" s="136"/>
      <c r="C31" s="137"/>
      <c r="D31" s="36"/>
      <c r="E31" s="93" t="str">
        <f>IF(COUNTIF(L32,"FALSE"),"　←要確認。交付対象事業費（Ｂ＋Ｄ＋Ｅ）を上回っています。","－")</f>
        <v>－</v>
      </c>
      <c r="F31" s="94"/>
      <c r="G31" s="94"/>
      <c r="H31" s="95"/>
      <c r="J31" s="37" t="b">
        <v>0</v>
      </c>
      <c r="K31" s="38"/>
      <c r="L31" s="38"/>
      <c r="M31" s="39" t="s">
        <v>76</v>
      </c>
    </row>
    <row r="32" spans="1:13" ht="30" customHeight="1" thickBot="1" x14ac:dyDescent="0.25">
      <c r="A32" s="138" t="s">
        <v>77</v>
      </c>
      <c r="B32" s="139"/>
      <c r="C32" s="140"/>
      <c r="D32" s="15" t="str">
        <f>IF(D31="","",IF(D31&lt;=50000,3.5,IF(D31&lt;=100000,3,IF(D31&lt;=300000,2.5,IF(D31&lt;=500000,2,IF(D31&lt;=1000000,1,0.5))))))</f>
        <v/>
      </c>
      <c r="E32" s="141" t="s">
        <v>78</v>
      </c>
      <c r="F32" s="142"/>
      <c r="G32" s="142"/>
      <c r="H32" s="143"/>
      <c r="J32" s="40" t="str">
        <f>J30&amp;""&amp;J31</f>
        <v>是FALSE</v>
      </c>
      <c r="K32" s="38"/>
      <c r="L32" s="38" t="b" cm="1">
        <f t="array" ref="L32">SUM(COUNTIF(J32,M31:M32))&gt;0</f>
        <v>1</v>
      </c>
      <c r="M32" s="39" t="s">
        <v>79</v>
      </c>
    </row>
    <row r="33" spans="1:13" ht="30" customHeight="1" x14ac:dyDescent="0.2">
      <c r="A33" s="138" t="s">
        <v>80</v>
      </c>
      <c r="B33" s="139"/>
      <c r="C33" s="132"/>
      <c r="D33" s="12" t="str">
        <f>IF(D31="","",ROUNDDOWN(D31*D32/100,0))</f>
        <v/>
      </c>
      <c r="E33" s="144"/>
      <c r="F33" s="145"/>
      <c r="G33" s="145"/>
      <c r="H33" s="146"/>
      <c r="J33" s="84">
        <f>MAX(D33:D34)</f>
        <v>0</v>
      </c>
      <c r="K33" s="41"/>
      <c r="L33" s="41"/>
      <c r="M33" s="42"/>
    </row>
    <row r="34" spans="1:13" ht="30" customHeight="1" x14ac:dyDescent="0.2">
      <c r="A34" s="5" t="s">
        <v>81</v>
      </c>
      <c r="B34" s="27"/>
      <c r="C34" s="6"/>
      <c r="D34" s="12" t="str">
        <f>IF(D32=3.5,"          －  ",IF(D32=3,1750,IF(D32=2.5,3000,IF(D32=2,7500,IF(D32=1,10000,IF(D32=0.5,10000,""))))))</f>
        <v/>
      </c>
      <c r="E34" s="147"/>
      <c r="F34" s="148"/>
      <c r="G34" s="148"/>
      <c r="H34" s="149"/>
      <c r="J34" s="43" t="str">
        <f>IF(J33&gt;=D35,"あ","い")</f>
        <v>あ</v>
      </c>
      <c r="K34" s="44" t="s">
        <v>82</v>
      </c>
      <c r="L34" s="44"/>
      <c r="M34" s="45"/>
    </row>
    <row r="35" spans="1:13" ht="30" customHeight="1" thickBot="1" x14ac:dyDescent="0.25">
      <c r="A35" s="21" t="s">
        <v>83</v>
      </c>
      <c r="B35" s="46"/>
      <c r="C35" s="22"/>
      <c r="D35" s="19"/>
      <c r="E35" s="147"/>
      <c r="F35" s="148"/>
      <c r="G35" s="148"/>
      <c r="H35" s="149"/>
      <c r="J35" s="85" t="b">
        <f>SUM(COUNTIF(J34,K34))&gt;0</f>
        <v>1</v>
      </c>
      <c r="K35" s="47"/>
      <c r="L35" s="48"/>
      <c r="M35" s="49"/>
    </row>
    <row r="36" spans="1:13" ht="30" customHeight="1" thickBot="1" x14ac:dyDescent="0.25">
      <c r="A36" s="50"/>
      <c r="B36" s="153" t="s">
        <v>84</v>
      </c>
      <c r="C36" s="154"/>
      <c r="D36" s="155"/>
      <c r="E36" s="147"/>
      <c r="F36" s="148"/>
      <c r="G36" s="148"/>
      <c r="H36" s="149"/>
      <c r="J36" s="44"/>
      <c r="K36" s="51"/>
      <c r="L36" s="44"/>
      <c r="M36" s="44"/>
    </row>
    <row r="37" spans="1:13" ht="30" customHeight="1" x14ac:dyDescent="0.2">
      <c r="A37" s="156" t="s">
        <v>85</v>
      </c>
      <c r="B37" s="158"/>
      <c r="C37" s="159"/>
      <c r="D37" s="160"/>
      <c r="E37" s="147"/>
      <c r="F37" s="148"/>
      <c r="G37" s="148"/>
      <c r="H37" s="149"/>
      <c r="J37" s="44"/>
      <c r="K37" s="51"/>
      <c r="L37" s="44"/>
      <c r="M37" s="44"/>
    </row>
    <row r="38" spans="1:13" ht="30" customHeight="1" x14ac:dyDescent="0.2">
      <c r="A38" s="157"/>
      <c r="B38" s="161"/>
      <c r="C38" s="162"/>
      <c r="D38" s="163"/>
      <c r="E38" s="147"/>
      <c r="F38" s="148"/>
      <c r="G38" s="148"/>
      <c r="H38" s="149"/>
      <c r="J38" s="44"/>
      <c r="K38" s="51"/>
      <c r="L38" s="44"/>
      <c r="M38" s="44"/>
    </row>
    <row r="39" spans="1:13" ht="30" customHeight="1" thickBot="1" x14ac:dyDescent="0.25">
      <c r="A39" s="52" t="str">
        <f>IF(COUNTIF(J35,"FALSE"),"×","○")</f>
        <v>○</v>
      </c>
      <c r="B39" s="164"/>
      <c r="C39" s="165"/>
      <c r="D39" s="166"/>
      <c r="E39" s="150"/>
      <c r="F39" s="151"/>
      <c r="G39" s="151"/>
      <c r="H39" s="152"/>
      <c r="J39" s="44"/>
      <c r="K39" s="51"/>
      <c r="L39" s="44"/>
      <c r="M39" s="44"/>
    </row>
    <row r="40" spans="1:13" x14ac:dyDescent="0.2">
      <c r="A40" s="1" t="s">
        <v>86</v>
      </c>
    </row>
    <row r="41" spans="1:13" ht="13.4" customHeight="1" x14ac:dyDescent="0.2"/>
  </sheetData>
  <mergeCells count="46">
    <mergeCell ref="A31:C31"/>
    <mergeCell ref="E31:H31"/>
    <mergeCell ref="A32:C32"/>
    <mergeCell ref="E32:H32"/>
    <mergeCell ref="A33:C33"/>
    <mergeCell ref="E33:H39"/>
    <mergeCell ref="B36:D36"/>
    <mergeCell ref="A37:A38"/>
    <mergeCell ref="B37:D39"/>
    <mergeCell ref="A27:C27"/>
    <mergeCell ref="F27:G27"/>
    <mergeCell ref="A28:C28"/>
    <mergeCell ref="E28:G28"/>
    <mergeCell ref="A30:D30"/>
    <mergeCell ref="E30:G30"/>
    <mergeCell ref="E21:E27"/>
    <mergeCell ref="F21:G21"/>
    <mergeCell ref="A22:C22"/>
    <mergeCell ref="F22:F24"/>
    <mergeCell ref="A23:C23"/>
    <mergeCell ref="A24:C24"/>
    <mergeCell ref="A25:C25"/>
    <mergeCell ref="F25:G25"/>
    <mergeCell ref="A26:C26"/>
    <mergeCell ref="F26:G26"/>
    <mergeCell ref="A15:D15"/>
    <mergeCell ref="F15:F17"/>
    <mergeCell ref="F18:G18"/>
    <mergeCell ref="F19:G19"/>
    <mergeCell ref="F20:G20"/>
    <mergeCell ref="A29:D29"/>
    <mergeCell ref="E29:G29"/>
    <mergeCell ref="A3:H3"/>
    <mergeCell ref="A6:D6"/>
    <mergeCell ref="E6:H6"/>
    <mergeCell ref="C7:D7"/>
    <mergeCell ref="E7:E13"/>
    <mergeCell ref="F7:G7"/>
    <mergeCell ref="C8:D8"/>
    <mergeCell ref="F8:F10"/>
    <mergeCell ref="C9:D9"/>
    <mergeCell ref="F11:G11"/>
    <mergeCell ref="F12:G12"/>
    <mergeCell ref="F13:G13"/>
    <mergeCell ref="E14:E20"/>
    <mergeCell ref="F14:G14"/>
  </mergeCells>
  <phoneticPr fontId="1"/>
  <conditionalFormatting sqref="A39">
    <cfRule type="expression" dxfId="11" priority="1">
      <formula>$A$39="×"</formula>
    </cfRule>
  </conditionalFormatting>
  <conditionalFormatting sqref="A29:D29">
    <cfRule type="expression" dxfId="10" priority="5">
      <formula>$A$29="年度間調整額を含んだ当年度の交付金受入可能額上限は、当年度交付対象事業費の実績額までです。要確認→"</formula>
    </cfRule>
  </conditionalFormatting>
  <conditionalFormatting sqref="E31:H31">
    <cfRule type="expression" dxfId="8" priority="4">
      <formula>$E$31="　←要確認。交付対象事業費（Ｂ＋Ｄ＋Ｅ）を上回っています。"</formula>
    </cfRule>
  </conditionalFormatting>
  <dataValidations count="2">
    <dataValidation type="custom" allowBlank="1" showInputMessage="1" showErrorMessage="1" error="計画支援事業では事務費は計上できません" sqref="D24" xr:uid="{2585CBC8-79A1-4E42-8466-8ED22F46623C}">
      <formula1>$C$7&lt;&gt;"施設整備に関する計画支援事業"</formula1>
    </dataValidation>
    <dataValidation type="list" allowBlank="1" showInputMessage="1" showErrorMessage="1" sqref="C7:D7" xr:uid="{B8F5894C-826F-4FE3-8725-348B944C1E46}">
      <formula1>$J$8:$J$23</formula1>
    </dataValidation>
  </dataValidations>
  <pageMargins left="0.70866141732283472" right="0.70866141732283472" top="0.55118110236220474" bottom="0.55118110236220474" header="0.31496062992125984" footer="0.31496062992125984"/>
  <pageSetup paperSize="9" scale="72"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0</xdr:col>
                    <xdr:colOff>69850</xdr:colOff>
                    <xdr:row>35</xdr:row>
                    <xdr:rowOff>63500</xdr:rowOff>
                  </from>
                  <to>
                    <xdr:col>1</xdr:col>
                    <xdr:colOff>0</xdr:colOff>
                    <xdr:row>35</xdr:row>
                    <xdr:rowOff>330200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 id="{F94ADF59-D5C2-4BEE-9174-A7D78FECAB83}">
            <xm:f>AND(COUNTIF($C$8,"*焼却施設*"),'様式1-7-2別紙内訳'!$C$12&lt;&gt;"")</xm:f>
            <x14:dxf>
              <fill>
                <patternFill>
                  <bgColor theme="0"/>
                </patternFill>
              </fill>
            </x14:dxf>
          </x14:cfRule>
          <xm:sqref>C9:D9</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30996-D013-41AF-B735-F2958D5EEE1B}">
  <sheetPr>
    <pageSetUpPr fitToPage="1"/>
  </sheetPr>
  <dimension ref="A1:M41"/>
  <sheetViews>
    <sheetView view="pageBreakPreview" zoomScaleNormal="100" zoomScaleSheetLayoutView="100" workbookViewId="0">
      <selection activeCell="A4" sqref="A4"/>
    </sheetView>
  </sheetViews>
  <sheetFormatPr defaultColWidth="9" defaultRowHeight="13" x14ac:dyDescent="0.2"/>
  <cols>
    <col min="1" max="1" width="5.1796875" style="1" customWidth="1"/>
    <col min="2" max="2" width="13.81640625" style="1" customWidth="1"/>
    <col min="3" max="3" width="18.453125" style="1" customWidth="1"/>
    <col min="4" max="4" width="19.1796875" style="1" customWidth="1"/>
    <col min="5" max="5" width="4.54296875" style="1" customWidth="1"/>
    <col min="6" max="6" width="7.54296875" style="1" customWidth="1"/>
    <col min="7" max="7" width="13.54296875" style="1" customWidth="1"/>
    <col min="8" max="8" width="22.81640625" style="1" customWidth="1"/>
    <col min="9" max="9" width="9" style="1" customWidth="1"/>
    <col min="10" max="10" width="15" style="1" hidden="1" customWidth="1"/>
    <col min="11" max="13" width="9" style="1" hidden="1" customWidth="1"/>
    <col min="14" max="14" width="9" style="1" customWidth="1"/>
    <col min="15" max="16384" width="9" style="1"/>
  </cols>
  <sheetData>
    <row r="1" spans="1:10" x14ac:dyDescent="0.2">
      <c r="A1" s="1" t="s">
        <v>0</v>
      </c>
    </row>
    <row r="2" spans="1:10" x14ac:dyDescent="0.2">
      <c r="A2" s="1" t="s">
        <v>1</v>
      </c>
    </row>
    <row r="3" spans="1:10" ht="30" customHeight="1" x14ac:dyDescent="0.2">
      <c r="A3" s="96" t="s">
        <v>2</v>
      </c>
      <c r="B3" s="96"/>
      <c r="C3" s="96"/>
      <c r="D3" s="96"/>
      <c r="E3" s="96"/>
      <c r="F3" s="96"/>
      <c r="G3" s="96"/>
      <c r="H3" s="96"/>
    </row>
    <row r="4" spans="1:10" ht="8.25" customHeight="1" x14ac:dyDescent="0.2">
      <c r="A4" s="2"/>
      <c r="B4" s="2"/>
      <c r="C4" s="2"/>
      <c r="D4" s="2"/>
      <c r="E4" s="2"/>
      <c r="F4" s="2"/>
      <c r="G4" s="2"/>
      <c r="H4" s="2"/>
    </row>
    <row r="5" spans="1:10" ht="15.65" customHeight="1" thickBot="1" x14ac:dyDescent="0.25">
      <c r="D5" s="2"/>
      <c r="E5" s="2"/>
      <c r="F5" s="2"/>
      <c r="G5" s="2"/>
      <c r="H5" s="3" t="s">
        <v>3</v>
      </c>
    </row>
    <row r="6" spans="1:10" ht="30" customHeight="1" thickBot="1" x14ac:dyDescent="0.25">
      <c r="A6" s="97" t="s">
        <v>4</v>
      </c>
      <c r="B6" s="97"/>
      <c r="C6" s="97"/>
      <c r="D6" s="97"/>
      <c r="E6" s="98" t="s">
        <v>5</v>
      </c>
      <c r="F6" s="99"/>
      <c r="G6" s="99"/>
      <c r="H6" s="100"/>
    </row>
    <row r="7" spans="1:10" ht="29.5" customHeight="1" x14ac:dyDescent="0.2">
      <c r="A7" s="24" t="s">
        <v>6</v>
      </c>
      <c r="B7" s="25"/>
      <c r="C7" s="101"/>
      <c r="D7" s="102"/>
      <c r="E7" s="178" t="s">
        <v>53</v>
      </c>
      <c r="F7" s="167" t="s">
        <v>100</v>
      </c>
      <c r="G7" s="168"/>
      <c r="H7" s="23" t="str">
        <f>IF(D11="","",ROUNDDOWN(D11/3,0))</f>
        <v/>
      </c>
    </row>
    <row r="8" spans="1:10" ht="29.5" customHeight="1" x14ac:dyDescent="0.2">
      <c r="A8" s="26" t="s">
        <v>9</v>
      </c>
      <c r="B8" s="27"/>
      <c r="C8" s="108"/>
      <c r="D8" s="109"/>
      <c r="E8" s="179"/>
      <c r="F8" s="169" t="s">
        <v>10</v>
      </c>
      <c r="G8" s="89" t="s">
        <v>11</v>
      </c>
      <c r="H8" s="16"/>
      <c r="J8" s="1" t="s">
        <v>12</v>
      </c>
    </row>
    <row r="9" spans="1:10" ht="30" customHeight="1" x14ac:dyDescent="0.2">
      <c r="A9" s="26" t="s">
        <v>13</v>
      </c>
      <c r="B9" s="27"/>
      <c r="C9" s="172" t="str">
        <f>IF(COUNTIF($C$8,"*焼却施設*"),'様式1-7-2別紙内訳'!$C$12&amp;"t/日","")</f>
        <v/>
      </c>
      <c r="D9" s="173"/>
      <c r="E9" s="179"/>
      <c r="F9" s="170"/>
      <c r="G9" s="89" t="s">
        <v>14</v>
      </c>
      <c r="H9" s="16"/>
      <c r="J9" s="1" t="s">
        <v>15</v>
      </c>
    </row>
    <row r="10" spans="1:10" ht="30" customHeight="1" x14ac:dyDescent="0.2">
      <c r="A10" s="26" t="s">
        <v>16</v>
      </c>
      <c r="B10" s="27"/>
      <c r="C10" s="7" t="s">
        <v>17</v>
      </c>
      <c r="D10" s="16"/>
      <c r="E10" s="179"/>
      <c r="F10" s="171"/>
      <c r="G10" s="89" t="s">
        <v>18</v>
      </c>
      <c r="H10" s="11" t="str">
        <f>IF(D11="","",SUM(H8:H9))</f>
        <v/>
      </c>
    </row>
    <row r="11" spans="1:10" ht="30" customHeight="1" x14ac:dyDescent="0.2">
      <c r="A11" s="26" t="s">
        <v>16</v>
      </c>
      <c r="B11" s="6"/>
      <c r="C11" s="4" t="s">
        <v>101</v>
      </c>
      <c r="D11" s="16"/>
      <c r="E11" s="179"/>
      <c r="F11" s="174" t="s">
        <v>21</v>
      </c>
      <c r="G11" s="175"/>
      <c r="H11" s="28" t="str">
        <f>IF(D11=0,"",IF(D11="","",ROUND(H10/D11*100,5)))</f>
        <v/>
      </c>
    </row>
    <row r="12" spans="1:10" ht="30" customHeight="1" x14ac:dyDescent="0.2">
      <c r="A12" s="26" t="s">
        <v>16</v>
      </c>
      <c r="B12" s="6"/>
      <c r="C12" s="4" t="s">
        <v>89</v>
      </c>
      <c r="D12" s="16"/>
      <c r="E12" s="179"/>
      <c r="F12" s="174" t="s">
        <v>25</v>
      </c>
      <c r="G12" s="175"/>
      <c r="H12" s="16"/>
    </row>
    <row r="13" spans="1:10" ht="30" customHeight="1" thickBot="1" x14ac:dyDescent="0.25">
      <c r="A13" s="26" t="s">
        <v>16</v>
      </c>
      <c r="B13" s="6"/>
      <c r="C13" s="4" t="s">
        <v>90</v>
      </c>
      <c r="D13" s="16"/>
      <c r="E13" s="180"/>
      <c r="F13" s="176" t="s">
        <v>28</v>
      </c>
      <c r="G13" s="176"/>
      <c r="H13" s="14" t="str">
        <f>IF(D11="","",ROUNDDOWN(H7*H11/100,0)-H12)</f>
        <v/>
      </c>
    </row>
    <row r="14" spans="1:10" ht="30" customHeight="1" thickBot="1" x14ac:dyDescent="0.25">
      <c r="A14" s="29" t="s">
        <v>30</v>
      </c>
      <c r="B14" s="30"/>
      <c r="C14" s="8" t="s">
        <v>17</v>
      </c>
      <c r="D14" s="17"/>
      <c r="E14" s="103" t="s">
        <v>91</v>
      </c>
      <c r="F14" s="167" t="s">
        <v>92</v>
      </c>
      <c r="G14" s="168"/>
      <c r="H14" s="23" t="str">
        <f>IF(D12="","",ROUNDDOWN(D12*2/5,0))</f>
        <v/>
      </c>
    </row>
    <row r="15" spans="1:10" ht="30" customHeight="1" thickBot="1" x14ac:dyDescent="0.25">
      <c r="A15" s="177" t="s">
        <v>93</v>
      </c>
      <c r="B15" s="117"/>
      <c r="C15" s="117"/>
      <c r="D15" s="118"/>
      <c r="E15" s="104"/>
      <c r="F15" s="169" t="s">
        <v>10</v>
      </c>
      <c r="G15" s="89" t="s">
        <v>35</v>
      </c>
      <c r="H15" s="16"/>
    </row>
    <row r="16" spans="1:10" ht="30" customHeight="1" x14ac:dyDescent="0.2">
      <c r="A16" s="9" t="s">
        <v>37</v>
      </c>
      <c r="B16" s="31"/>
      <c r="C16" s="10"/>
      <c r="D16" s="18"/>
      <c r="E16" s="104"/>
      <c r="F16" s="170"/>
      <c r="G16" s="89" t="s">
        <v>38</v>
      </c>
      <c r="H16" s="16"/>
    </row>
    <row r="17" spans="1:13" ht="30" customHeight="1" x14ac:dyDescent="0.2">
      <c r="A17" s="5" t="s">
        <v>40</v>
      </c>
      <c r="B17" s="27"/>
      <c r="C17" s="6"/>
      <c r="D17" s="16"/>
      <c r="E17" s="104"/>
      <c r="F17" s="171"/>
      <c r="G17" s="89" t="s">
        <v>41</v>
      </c>
      <c r="H17" s="11" t="str">
        <f>IF(D12="","",SUM(H15:H16))</f>
        <v/>
      </c>
    </row>
    <row r="18" spans="1:13" ht="30" customHeight="1" x14ac:dyDescent="0.2">
      <c r="A18" s="5" t="s">
        <v>43</v>
      </c>
      <c r="B18" s="27"/>
      <c r="C18" s="6"/>
      <c r="D18" s="16"/>
      <c r="E18" s="104"/>
      <c r="F18" s="174" t="s">
        <v>44</v>
      </c>
      <c r="G18" s="175"/>
      <c r="H18" s="28" t="str">
        <f>IF(D12=0,"",IF(D12="","",ROUND(H17/D12*100,5)))</f>
        <v/>
      </c>
    </row>
    <row r="19" spans="1:13" ht="30" customHeight="1" x14ac:dyDescent="0.2">
      <c r="A19" s="5" t="s">
        <v>46</v>
      </c>
      <c r="B19" s="27"/>
      <c r="C19" s="6"/>
      <c r="D19" s="16"/>
      <c r="E19" s="104"/>
      <c r="F19" s="174" t="s">
        <v>47</v>
      </c>
      <c r="G19" s="175"/>
      <c r="H19" s="16"/>
    </row>
    <row r="20" spans="1:13" ht="30" customHeight="1" thickBot="1" x14ac:dyDescent="0.25">
      <c r="A20" s="5" t="s">
        <v>49</v>
      </c>
      <c r="B20" s="27"/>
      <c r="C20" s="6"/>
      <c r="D20" s="16"/>
      <c r="E20" s="105"/>
      <c r="F20" s="176" t="s">
        <v>94</v>
      </c>
      <c r="G20" s="176"/>
      <c r="H20" s="12" t="str">
        <f>IF(D12="","",ROUNDDOWN(H14*H18/100,0)-H19)</f>
        <v/>
      </c>
    </row>
    <row r="21" spans="1:13" ht="30" customHeight="1" x14ac:dyDescent="0.2">
      <c r="A21" s="5" t="s">
        <v>52</v>
      </c>
      <c r="B21" s="27"/>
      <c r="C21" s="6"/>
      <c r="D21" s="16"/>
      <c r="E21" s="103" t="s">
        <v>95</v>
      </c>
      <c r="F21" s="167" t="s">
        <v>96</v>
      </c>
      <c r="G21" s="168"/>
      <c r="H21" s="13" t="str">
        <f>IF(D13="","",ROUNDDOWN(D13*3/5,0))</f>
        <v/>
      </c>
    </row>
    <row r="22" spans="1:13" ht="30" customHeight="1" x14ac:dyDescent="0.2">
      <c r="A22" s="130" t="s">
        <v>56</v>
      </c>
      <c r="B22" s="131"/>
      <c r="C22" s="132"/>
      <c r="D22" s="16"/>
      <c r="E22" s="104"/>
      <c r="F22" s="169" t="s">
        <v>10</v>
      </c>
      <c r="G22" s="89" t="s">
        <v>57</v>
      </c>
      <c r="H22" s="16"/>
    </row>
    <row r="23" spans="1:13" ht="30" customHeight="1" x14ac:dyDescent="0.2">
      <c r="A23" s="133" t="s">
        <v>59</v>
      </c>
      <c r="B23" s="134"/>
      <c r="C23" s="114"/>
      <c r="D23" s="11" t="str">
        <f>IF(C7="","",SUM(D16:D22))</f>
        <v/>
      </c>
      <c r="E23" s="104"/>
      <c r="F23" s="170"/>
      <c r="G23" s="89" t="s">
        <v>60</v>
      </c>
      <c r="H23" s="16"/>
    </row>
    <row r="24" spans="1:13" ht="30" customHeight="1" x14ac:dyDescent="0.2">
      <c r="A24" s="133" t="s">
        <v>62</v>
      </c>
      <c r="B24" s="134"/>
      <c r="C24" s="114"/>
      <c r="D24" s="16"/>
      <c r="E24" s="104"/>
      <c r="F24" s="171"/>
      <c r="G24" s="90" t="s">
        <v>97</v>
      </c>
      <c r="H24" s="11" t="str">
        <f>IF(D13="","",SUM(H22:H23))</f>
        <v/>
      </c>
    </row>
    <row r="25" spans="1:13" ht="30" customHeight="1" x14ac:dyDescent="0.2">
      <c r="A25" s="133" t="s">
        <v>64</v>
      </c>
      <c r="B25" s="134"/>
      <c r="C25" s="114"/>
      <c r="D25" s="88" t="str">
        <f>IF(C7="","",IF(SUM(D23:D24)-D26=SUM(H9,H16,H23),SUM(D23:D24),IF(SUM(D23:D24)-D26&lt;SUM(H9,H16,H23),SUM(D23:D24),"要確認Ｔ・ＡＩ・ＡＰ")))</f>
        <v/>
      </c>
      <c r="E25" s="104"/>
      <c r="F25" s="174" t="s">
        <v>65</v>
      </c>
      <c r="G25" s="175"/>
      <c r="H25" s="20" t="str">
        <f>IF(D13=0,"",IF(D13="","",ROUND(H24/D13*100,5)))</f>
        <v/>
      </c>
    </row>
    <row r="26" spans="1:13" ht="30" customHeight="1" x14ac:dyDescent="0.2">
      <c r="A26" s="130" t="s">
        <v>66</v>
      </c>
      <c r="B26" s="131"/>
      <c r="C26" s="132"/>
      <c r="D26" s="17"/>
      <c r="E26" s="104"/>
      <c r="F26" s="174" t="s">
        <v>67</v>
      </c>
      <c r="G26" s="175"/>
      <c r="H26" s="16"/>
    </row>
    <row r="27" spans="1:13" ht="30" customHeight="1" thickBot="1" x14ac:dyDescent="0.25">
      <c r="A27" s="119" t="s">
        <v>68</v>
      </c>
      <c r="B27" s="120"/>
      <c r="C27" s="121"/>
      <c r="D27" s="32" t="str">
        <f>IF(C7="","",SUM(D23:D24)-D26)</f>
        <v/>
      </c>
      <c r="E27" s="105"/>
      <c r="F27" s="115" t="s">
        <v>98</v>
      </c>
      <c r="G27" s="115"/>
      <c r="H27" s="14" t="str">
        <f>IF(D13="","",ROUNDDOWN(H21*H25/100,0)-H26)</f>
        <v/>
      </c>
    </row>
    <row r="28" spans="1:13" ht="30" customHeight="1" thickBot="1" x14ac:dyDescent="0.25">
      <c r="A28" s="122" t="s">
        <v>70</v>
      </c>
      <c r="B28" s="123"/>
      <c r="C28" s="124"/>
      <c r="D28" s="33" t="str">
        <f>IF(D10="","",IF(D10-SUM(D11:D13)&gt;=D14-SUM(H9,H16,H23),"　　－　　","要確認"))</f>
        <v/>
      </c>
      <c r="E28" s="125" t="s">
        <v>99</v>
      </c>
      <c r="F28" s="126"/>
      <c r="G28" s="126"/>
      <c r="H28" s="13" t="str">
        <f>IF(C7="","",SUM(H13,H20,H27))</f>
        <v/>
      </c>
    </row>
    <row r="29" spans="1:13" ht="30" customHeight="1" thickBot="1" x14ac:dyDescent="0.25">
      <c r="A29" s="93" t="str">
        <f>IF(OR(C7="",H30&lt;=SUM(H9,H16,H23)),"－","年度間調整額を含んだ当年度の交付金受入可能額上限は、当年度交付対象事業費の実績額までです。要確認→")</f>
        <v>－</v>
      </c>
      <c r="B29" s="94"/>
      <c r="C29" s="94"/>
      <c r="D29" s="95"/>
      <c r="E29" s="91" t="s">
        <v>72</v>
      </c>
      <c r="F29" s="92"/>
      <c r="G29" s="92"/>
      <c r="H29" s="19"/>
    </row>
    <row r="30" spans="1:13" ht="30" customHeight="1" thickBot="1" x14ac:dyDescent="0.25">
      <c r="A30" s="97" t="s">
        <v>73</v>
      </c>
      <c r="B30" s="97"/>
      <c r="C30" s="97"/>
      <c r="D30" s="98"/>
      <c r="E30" s="127" t="s">
        <v>74</v>
      </c>
      <c r="F30" s="128"/>
      <c r="G30" s="129"/>
      <c r="H30" s="53" t="str">
        <f>IF(C7="","",H28+H29)</f>
        <v/>
      </c>
      <c r="J30" s="83" t="str">
        <f>IF(D12+D13+D11&gt;=D31+D35,"是","否")</f>
        <v>是</v>
      </c>
      <c r="K30" s="34"/>
      <c r="L30" s="34"/>
      <c r="M30" s="35"/>
    </row>
    <row r="31" spans="1:13" ht="30" customHeight="1" thickBot="1" x14ac:dyDescent="0.25">
      <c r="A31" s="135" t="s">
        <v>75</v>
      </c>
      <c r="B31" s="136"/>
      <c r="C31" s="137"/>
      <c r="D31" s="36"/>
      <c r="E31" s="93" t="str">
        <f>IF(COUNTIF(L32,"FALSE"),"　←要確認。交付対象事業費（Ｂ＋Ｄ＋Ｅ）を上回っています。","－")</f>
        <v>－</v>
      </c>
      <c r="F31" s="94"/>
      <c r="G31" s="94"/>
      <c r="H31" s="95"/>
      <c r="J31" s="37" t="b">
        <v>0</v>
      </c>
      <c r="K31" s="38"/>
      <c r="L31" s="38"/>
      <c r="M31" s="39" t="s">
        <v>76</v>
      </c>
    </row>
    <row r="32" spans="1:13" ht="30" customHeight="1" thickBot="1" x14ac:dyDescent="0.25">
      <c r="A32" s="138" t="s">
        <v>77</v>
      </c>
      <c r="B32" s="139"/>
      <c r="C32" s="140"/>
      <c r="D32" s="15" t="str">
        <f>IF(D31="","",IF(D31&lt;=50000,3.5,IF(D31&lt;=100000,3,IF(D31&lt;=300000,2.5,IF(D31&lt;=500000,2,IF(D31&lt;=1000000,1,0.5))))))</f>
        <v/>
      </c>
      <c r="E32" s="141" t="s">
        <v>78</v>
      </c>
      <c r="F32" s="142"/>
      <c r="G32" s="142"/>
      <c r="H32" s="143"/>
      <c r="J32" s="40" t="str">
        <f>J30&amp;""&amp;J31</f>
        <v>是FALSE</v>
      </c>
      <c r="K32" s="38"/>
      <c r="L32" s="38" t="b" cm="1">
        <f t="array" ref="L32">SUM(COUNTIF(J32,M31:M32))&gt;0</f>
        <v>1</v>
      </c>
      <c r="M32" s="39" t="s">
        <v>79</v>
      </c>
    </row>
    <row r="33" spans="1:13" ht="30" customHeight="1" x14ac:dyDescent="0.2">
      <c r="A33" s="138" t="s">
        <v>80</v>
      </c>
      <c r="B33" s="139"/>
      <c r="C33" s="132"/>
      <c r="D33" s="12" t="str">
        <f>IF(D31="","",ROUNDDOWN(D31*D32/100,0))</f>
        <v/>
      </c>
      <c r="E33" s="144"/>
      <c r="F33" s="145"/>
      <c r="G33" s="145"/>
      <c r="H33" s="146"/>
      <c r="J33" s="84">
        <f>MAX(D33:D34)</f>
        <v>0</v>
      </c>
      <c r="K33" s="41"/>
      <c r="L33" s="41"/>
      <c r="M33" s="42"/>
    </row>
    <row r="34" spans="1:13" ht="30" customHeight="1" x14ac:dyDescent="0.2">
      <c r="A34" s="5" t="s">
        <v>81</v>
      </c>
      <c r="B34" s="27"/>
      <c r="C34" s="6"/>
      <c r="D34" s="12" t="str">
        <f>IF(D32=3.5,"          －  ",IF(D32=3,1750,IF(D32=2.5,3000,IF(D32=2,7500,IF(D32=1,10000,IF(D32=0.5,10000,""))))))</f>
        <v/>
      </c>
      <c r="E34" s="147"/>
      <c r="F34" s="148"/>
      <c r="G34" s="148"/>
      <c r="H34" s="149"/>
      <c r="J34" s="43" t="str">
        <f>IF(J33&gt;=D35,"あ","い")</f>
        <v>あ</v>
      </c>
      <c r="K34" s="44" t="s">
        <v>82</v>
      </c>
      <c r="L34" s="44"/>
      <c r="M34" s="45"/>
    </row>
    <row r="35" spans="1:13" ht="30" customHeight="1" thickBot="1" x14ac:dyDescent="0.25">
      <c r="A35" s="21" t="s">
        <v>83</v>
      </c>
      <c r="B35" s="46"/>
      <c r="C35" s="22"/>
      <c r="D35" s="19"/>
      <c r="E35" s="147"/>
      <c r="F35" s="148"/>
      <c r="G35" s="148"/>
      <c r="H35" s="149"/>
      <c r="J35" s="85" t="b">
        <f>SUM(COUNTIF(J34,K34))&gt;0</f>
        <v>1</v>
      </c>
      <c r="K35" s="47"/>
      <c r="L35" s="48"/>
      <c r="M35" s="49"/>
    </row>
    <row r="36" spans="1:13" ht="30" customHeight="1" thickBot="1" x14ac:dyDescent="0.25">
      <c r="A36" s="50"/>
      <c r="B36" s="153" t="s">
        <v>84</v>
      </c>
      <c r="C36" s="154"/>
      <c r="D36" s="155"/>
      <c r="E36" s="147"/>
      <c r="F36" s="148"/>
      <c r="G36" s="148"/>
      <c r="H36" s="149"/>
      <c r="J36" s="44"/>
      <c r="K36" s="51"/>
      <c r="L36" s="44"/>
      <c r="M36" s="44"/>
    </row>
    <row r="37" spans="1:13" ht="30" customHeight="1" x14ac:dyDescent="0.2">
      <c r="A37" s="156" t="s">
        <v>85</v>
      </c>
      <c r="B37" s="158"/>
      <c r="C37" s="159"/>
      <c r="D37" s="160"/>
      <c r="E37" s="147"/>
      <c r="F37" s="148"/>
      <c r="G37" s="148"/>
      <c r="H37" s="149"/>
      <c r="J37" s="44"/>
      <c r="K37" s="51"/>
      <c r="L37" s="44"/>
      <c r="M37" s="44"/>
    </row>
    <row r="38" spans="1:13" ht="30" customHeight="1" x14ac:dyDescent="0.2">
      <c r="A38" s="157"/>
      <c r="B38" s="161"/>
      <c r="C38" s="162"/>
      <c r="D38" s="163"/>
      <c r="E38" s="147"/>
      <c r="F38" s="148"/>
      <c r="G38" s="148"/>
      <c r="H38" s="149"/>
      <c r="J38" s="44"/>
      <c r="K38" s="51"/>
      <c r="L38" s="44"/>
      <c r="M38" s="44"/>
    </row>
    <row r="39" spans="1:13" ht="30" customHeight="1" thickBot="1" x14ac:dyDescent="0.25">
      <c r="A39" s="52" t="str">
        <f>IF(COUNTIF(J35,"FALSE"),"×","○")</f>
        <v>○</v>
      </c>
      <c r="B39" s="164"/>
      <c r="C39" s="165"/>
      <c r="D39" s="166"/>
      <c r="E39" s="150"/>
      <c r="F39" s="151"/>
      <c r="G39" s="151"/>
      <c r="H39" s="152"/>
      <c r="J39" s="44"/>
      <c r="K39" s="51"/>
      <c r="L39" s="44"/>
      <c r="M39" s="44"/>
    </row>
    <row r="40" spans="1:13" x14ac:dyDescent="0.2">
      <c r="A40" s="1" t="s">
        <v>86</v>
      </c>
    </row>
    <row r="41" spans="1:13" ht="13.4" customHeight="1" x14ac:dyDescent="0.2"/>
  </sheetData>
  <mergeCells count="46">
    <mergeCell ref="A3:H3"/>
    <mergeCell ref="A6:D6"/>
    <mergeCell ref="E6:H6"/>
    <mergeCell ref="C7:D7"/>
    <mergeCell ref="E7:E13"/>
    <mergeCell ref="F7:G7"/>
    <mergeCell ref="C8:D8"/>
    <mergeCell ref="F8:F10"/>
    <mergeCell ref="C9:D9"/>
    <mergeCell ref="F11:G11"/>
    <mergeCell ref="F12:G12"/>
    <mergeCell ref="F13:G13"/>
    <mergeCell ref="E14:E20"/>
    <mergeCell ref="F14:G14"/>
    <mergeCell ref="A15:D15"/>
    <mergeCell ref="F15:F17"/>
    <mergeCell ref="F18:G18"/>
    <mergeCell ref="F19:G19"/>
    <mergeCell ref="F20:G20"/>
    <mergeCell ref="A27:C27"/>
    <mergeCell ref="F27:G27"/>
    <mergeCell ref="A28:C28"/>
    <mergeCell ref="E28:G28"/>
    <mergeCell ref="A29:D29"/>
    <mergeCell ref="E29:G29"/>
    <mergeCell ref="E21:E27"/>
    <mergeCell ref="F21:G21"/>
    <mergeCell ref="A22:C22"/>
    <mergeCell ref="F22:F24"/>
    <mergeCell ref="A23:C23"/>
    <mergeCell ref="A24:C24"/>
    <mergeCell ref="A25:C25"/>
    <mergeCell ref="F25:G25"/>
    <mergeCell ref="A26:C26"/>
    <mergeCell ref="F26:G26"/>
    <mergeCell ref="A30:D30"/>
    <mergeCell ref="E30:G30"/>
    <mergeCell ref="A31:C31"/>
    <mergeCell ref="E31:H31"/>
    <mergeCell ref="A32:C32"/>
    <mergeCell ref="E32:H32"/>
    <mergeCell ref="A33:C33"/>
    <mergeCell ref="E33:H39"/>
    <mergeCell ref="B36:D36"/>
    <mergeCell ref="A37:A38"/>
    <mergeCell ref="B37:D39"/>
  </mergeCells>
  <phoneticPr fontId="1"/>
  <conditionalFormatting sqref="A39">
    <cfRule type="expression" dxfId="7" priority="1">
      <formula>$A$39="×"</formula>
    </cfRule>
  </conditionalFormatting>
  <conditionalFormatting sqref="A29:D29">
    <cfRule type="expression" dxfId="6" priority="4">
      <formula>$A$29="年度間調整額を含んだ当年度の交付金受入可能額上限は、当年度交付対象事業費の実績額までです。要確認→"</formula>
    </cfRule>
  </conditionalFormatting>
  <conditionalFormatting sqref="E31:H31">
    <cfRule type="expression" dxfId="4" priority="3">
      <formula>$E$31="　←要確認。交付対象事業費（Ｂ＋Ｄ＋Ｅ）を上回っています。"</formula>
    </cfRule>
  </conditionalFormatting>
  <dataValidations count="2">
    <dataValidation type="list" allowBlank="1" showInputMessage="1" showErrorMessage="1" sqref="C7:D7" xr:uid="{B99ADE81-0C54-4282-8264-D7111C6F9A1B}">
      <formula1>$J$8:$J$23</formula1>
    </dataValidation>
    <dataValidation type="custom" allowBlank="1" showInputMessage="1" showErrorMessage="1" error="計画支援事業では事務費は計上できません" sqref="D24" xr:uid="{AE85E41B-3A64-4A63-8909-27D97F8C1AA0}">
      <formula1>$C$7&lt;&gt;"施設整備に関する計画支援事業"</formula1>
    </dataValidation>
  </dataValidations>
  <pageMargins left="0.70866141732283472" right="0.70866141732283472" top="0.55118110236220474" bottom="0.55118110236220474" header="0.31496062992125984" footer="0.31496062992125984"/>
  <pageSetup paperSize="9" scale="72" fitToWidth="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0</xdr:col>
                    <xdr:colOff>69850</xdr:colOff>
                    <xdr:row>35</xdr:row>
                    <xdr:rowOff>63500</xdr:rowOff>
                  </from>
                  <to>
                    <xdr:col>1</xdr:col>
                    <xdr:colOff>0</xdr:colOff>
                    <xdr:row>35</xdr:row>
                    <xdr:rowOff>336550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 id="{5000FC32-5FDD-47A8-8B80-BE8C0FE96EF9}">
            <xm:f>AND(COUNTIF($C$8,"*焼却施設*"),'様式1-7-2別紙内訳'!$C$12&lt;&gt;"")</xm:f>
            <x14:dxf>
              <fill>
                <patternFill>
                  <bgColor theme="0"/>
                </patternFill>
              </fill>
            </x14:dxf>
          </x14:cfRule>
          <xm:sqref>C9:D9</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524B0-8D4C-4EFD-ACF6-689003F49791}">
  <sheetPr>
    <pageSetUpPr fitToPage="1"/>
  </sheetPr>
  <dimension ref="A1:L27"/>
  <sheetViews>
    <sheetView tabSelected="1" view="pageBreakPreview" zoomScale="80" zoomScaleNormal="110" zoomScaleSheetLayoutView="80" workbookViewId="0">
      <selection activeCell="F7" sqref="F7"/>
    </sheetView>
  </sheetViews>
  <sheetFormatPr defaultColWidth="8.81640625" defaultRowHeight="13" x14ac:dyDescent="0.2"/>
  <cols>
    <col min="1" max="1" width="18.1796875" style="1" customWidth="1"/>
    <col min="2" max="2" width="49.81640625" style="1" customWidth="1"/>
    <col min="3" max="3" width="22.453125" style="1" customWidth="1"/>
    <col min="4" max="10" width="8.81640625" style="1"/>
    <col min="11" max="12" width="28" style="1" customWidth="1"/>
    <col min="13" max="16384" width="8.81640625" style="1"/>
  </cols>
  <sheetData>
    <row r="1" spans="1:12" ht="18" customHeight="1" x14ac:dyDescent="0.2">
      <c r="A1" s="1" t="s">
        <v>102</v>
      </c>
      <c r="K1" s="54"/>
    </row>
    <row r="2" spans="1:12" ht="15" customHeight="1" thickBot="1" x14ac:dyDescent="0.25"/>
    <row r="3" spans="1:12" ht="32.5" customHeight="1" thickBot="1" x14ac:dyDescent="0.25">
      <c r="A3" s="183" t="s">
        <v>103</v>
      </c>
      <c r="B3" s="184"/>
      <c r="C3" s="185"/>
      <c r="K3"/>
      <c r="L3" s="86"/>
    </row>
    <row r="4" spans="1:12" ht="27.65" customHeight="1" x14ac:dyDescent="0.2">
      <c r="A4" s="186" t="s">
        <v>104</v>
      </c>
      <c r="B4" s="55" t="s">
        <v>105</v>
      </c>
      <c r="C4" s="56"/>
      <c r="K4"/>
      <c r="L4" s="87"/>
    </row>
    <row r="5" spans="1:12" ht="27.65" customHeight="1" x14ac:dyDescent="0.2">
      <c r="A5" s="187"/>
      <c r="B5" s="57" t="s">
        <v>106</v>
      </c>
      <c r="C5" s="58"/>
      <c r="K5"/>
      <c r="L5" s="87"/>
    </row>
    <row r="6" spans="1:12" ht="27.65" customHeight="1" x14ac:dyDescent="0.2">
      <c r="A6" s="187"/>
      <c r="B6" s="57" t="s">
        <v>107</v>
      </c>
      <c r="C6" s="59"/>
      <c r="K6"/>
      <c r="L6" s="87"/>
    </row>
    <row r="7" spans="1:12" ht="27.65" customHeight="1" x14ac:dyDescent="0.2">
      <c r="A7" s="187"/>
      <c r="B7" s="57" t="s">
        <v>108</v>
      </c>
      <c r="C7" s="60">
        <f>C4*C5/1000000+C6</f>
        <v>0</v>
      </c>
      <c r="K7"/>
      <c r="L7" s="87"/>
    </row>
    <row r="8" spans="1:12" ht="44.5" customHeight="1" x14ac:dyDescent="0.2">
      <c r="A8" s="187"/>
      <c r="B8" s="57" t="s">
        <v>109</v>
      </c>
      <c r="C8" s="60">
        <f>C7/(290/365)</f>
        <v>0</v>
      </c>
      <c r="K8"/>
      <c r="L8" s="87"/>
    </row>
    <row r="9" spans="1:12" ht="27.65" customHeight="1" x14ac:dyDescent="0.2">
      <c r="A9" s="187"/>
      <c r="B9" s="57" t="s">
        <v>110</v>
      </c>
      <c r="C9" s="61"/>
      <c r="K9"/>
      <c r="L9" s="87"/>
    </row>
    <row r="10" spans="1:12" ht="27.65" customHeight="1" x14ac:dyDescent="0.2">
      <c r="A10" s="187"/>
      <c r="B10" s="57" t="s">
        <v>111</v>
      </c>
      <c r="C10" s="62"/>
      <c r="K10"/>
      <c r="L10" s="87"/>
    </row>
    <row r="11" spans="1:12" ht="41.5" customHeight="1" x14ac:dyDescent="0.2">
      <c r="A11" s="187"/>
      <c r="B11" s="57" t="s">
        <v>112</v>
      </c>
      <c r="C11" s="60">
        <f>C8*(1+C10)</f>
        <v>0</v>
      </c>
      <c r="K11"/>
      <c r="L11" s="87"/>
    </row>
    <row r="12" spans="1:12" ht="41.5" customHeight="1" x14ac:dyDescent="0.2">
      <c r="A12" s="187"/>
      <c r="B12" s="63" t="s">
        <v>113</v>
      </c>
      <c r="C12" s="64">
        <v>500</v>
      </c>
      <c r="K12"/>
      <c r="L12" s="87"/>
    </row>
    <row r="13" spans="1:12" ht="41.5" customHeight="1" x14ac:dyDescent="0.2">
      <c r="A13" s="187"/>
      <c r="B13" s="63" t="s">
        <v>114</v>
      </c>
      <c r="C13" s="65"/>
      <c r="K13"/>
      <c r="L13" s="87"/>
    </row>
    <row r="14" spans="1:12" ht="41.5" customHeight="1" thickBot="1" x14ac:dyDescent="0.25">
      <c r="A14" s="188"/>
      <c r="B14" s="66" t="s">
        <v>115</v>
      </c>
      <c r="C14" s="67">
        <f>IF(C12&gt;C11,C13*C11/C12,C13)</f>
        <v>0</v>
      </c>
      <c r="K14"/>
      <c r="L14" s="87"/>
    </row>
    <row r="15" spans="1:12" ht="46.4" customHeight="1" x14ac:dyDescent="0.2">
      <c r="A15" s="186" t="s">
        <v>116</v>
      </c>
      <c r="B15" s="68" t="s">
        <v>117</v>
      </c>
      <c r="C15" s="69">
        <f>C14/C12</f>
        <v>0</v>
      </c>
      <c r="K15"/>
      <c r="L15" s="87"/>
    </row>
    <row r="16" spans="1:12" ht="46.4" customHeight="1" x14ac:dyDescent="0.2">
      <c r="A16" s="187"/>
      <c r="B16" s="63" t="s">
        <v>118</v>
      </c>
      <c r="C16" s="70" cm="1">
        <f t="array" ref="C16">_xlfn.IFS(600&lt;=C12,トン単価別表!$B$18*1000,C12&gt;=550,トン単価別表!$B$17*1000,C12&gt;=500,トン単価別表!$B$16*1000,C12&gt;=450,トン単価別表!$B$15*1000,C12&gt;=400,トン単価別表!$B$14*1000,C12&gt;=350,トン単価別表!$B$13*1000,C12&gt;=300,トン単価別表!$B$12*1000,C12&gt;=250,トン単価別表!$B$11*1000,C12&gt;=200,トン単価別表!$B$10*1000,C12&gt;=150,トン単価別表!$B$9*1000,C12&gt;=100,トン単価別表!$B$8*1000,C12&gt;=50,トン単価別表!$B$7*1000,C12&gt;=30,トン単価別表!$B$6*1000,C12&lt;30,トン単価別表!$B$5)</f>
        <v>68000</v>
      </c>
      <c r="K16"/>
      <c r="L16" s="87"/>
    </row>
    <row r="17" spans="1:12" ht="46.4" customHeight="1" thickBot="1" x14ac:dyDescent="0.25">
      <c r="A17" s="188"/>
      <c r="B17" s="71" t="s">
        <v>119</v>
      </c>
      <c r="C17" s="72">
        <f>ROUNDUP(IF(C12&lt;30,C15,MIN((C15,C16))*C12),0)</f>
        <v>0</v>
      </c>
      <c r="K17"/>
      <c r="L17" s="87"/>
    </row>
    <row r="18" spans="1:12" ht="34.4" customHeight="1" x14ac:dyDescent="0.2">
      <c r="A18" s="73"/>
      <c r="B18" s="74"/>
      <c r="C18" s="75"/>
      <c r="K18"/>
      <c r="L18" s="87"/>
    </row>
    <row r="20" spans="1:12" x14ac:dyDescent="0.2">
      <c r="A20" s="1" t="s">
        <v>120</v>
      </c>
    </row>
    <row r="21" spans="1:12" ht="23.5" customHeight="1" x14ac:dyDescent="0.2">
      <c r="A21" s="181" t="s">
        <v>121</v>
      </c>
      <c r="B21" s="181"/>
      <c r="C21" s="181"/>
      <c r="D21" s="181"/>
      <c r="E21" s="181"/>
      <c r="F21" s="76"/>
    </row>
    <row r="22" spans="1:12" ht="30.65" customHeight="1" x14ac:dyDescent="0.2">
      <c r="A22" s="181" t="s">
        <v>122</v>
      </c>
      <c r="B22" s="181"/>
      <c r="C22" s="181"/>
      <c r="D22" s="181"/>
      <c r="E22" s="181"/>
      <c r="F22" s="76"/>
    </row>
    <row r="23" spans="1:12" s="77" customFormat="1" ht="57.65" customHeight="1" x14ac:dyDescent="0.2">
      <c r="A23" s="181" t="s">
        <v>123</v>
      </c>
      <c r="B23" s="181"/>
      <c r="C23" s="181"/>
      <c r="D23" s="181"/>
      <c r="E23" s="181"/>
      <c r="F23" s="76"/>
    </row>
    <row r="24" spans="1:12" ht="68.5" customHeight="1" x14ac:dyDescent="0.2">
      <c r="A24" s="181" t="s">
        <v>124</v>
      </c>
      <c r="B24" s="181"/>
      <c r="C24" s="181"/>
      <c r="D24" s="181"/>
      <c r="E24" s="181"/>
      <c r="F24" s="76"/>
    </row>
    <row r="25" spans="1:12" ht="32.5" customHeight="1" x14ac:dyDescent="0.2">
      <c r="A25" s="182" t="s">
        <v>125</v>
      </c>
      <c r="B25" s="182"/>
      <c r="C25" s="182"/>
      <c r="D25" s="182"/>
      <c r="E25" s="182"/>
      <c r="F25" s="78"/>
    </row>
    <row r="26" spans="1:12" ht="45" customHeight="1" x14ac:dyDescent="0.2">
      <c r="A26" s="182" t="s">
        <v>126</v>
      </c>
      <c r="B26" s="182"/>
      <c r="C26" s="182"/>
      <c r="D26" s="182"/>
      <c r="E26" s="182"/>
      <c r="F26" s="78"/>
    </row>
    <row r="27" spans="1:12" ht="22.75" customHeight="1" x14ac:dyDescent="0.2">
      <c r="A27" s="182" t="s">
        <v>127</v>
      </c>
      <c r="B27" s="182"/>
      <c r="C27" s="182"/>
      <c r="D27" s="182"/>
      <c r="E27" s="182"/>
      <c r="F27" s="79"/>
    </row>
  </sheetData>
  <sheetProtection selectLockedCells="1"/>
  <mergeCells count="10">
    <mergeCell ref="A24:E24"/>
    <mergeCell ref="A25:E25"/>
    <mergeCell ref="A26:E26"/>
    <mergeCell ref="A27:E27"/>
    <mergeCell ref="A3:C3"/>
    <mergeCell ref="A4:A14"/>
    <mergeCell ref="A15:A17"/>
    <mergeCell ref="A21:E21"/>
    <mergeCell ref="A22:E22"/>
    <mergeCell ref="A23:E23"/>
  </mergeCells>
  <phoneticPr fontId="1"/>
  <conditionalFormatting sqref="A25:F25">
    <cfRule type="expression" dxfId="3" priority="3">
      <formula>AND(OR(ISNUMBER($C$10),$C$10&lt;&gt;0),0.1&gt;=$C$10)</formula>
    </cfRule>
  </conditionalFormatting>
  <conditionalFormatting sqref="A26:F26">
    <cfRule type="expression" dxfId="2" priority="2">
      <formula>AND(ISNUMBER($C$10),0.1&lt;$C$10)</formula>
    </cfRule>
  </conditionalFormatting>
  <conditionalFormatting sqref="A27:F27">
    <cfRule type="expression" dxfId="1" priority="1">
      <formula>$C$12&lt;ROUND($C$11,1)</formula>
    </cfRule>
  </conditionalFormatting>
  <conditionalFormatting sqref="C10">
    <cfRule type="expression" dxfId="0" priority="4">
      <formula>$C$9="×"</formula>
    </cfRule>
  </conditionalFormatting>
  <dataValidations count="2">
    <dataValidation type="list" allowBlank="1" showInputMessage="1" sqref="C9" xr:uid="{E74C2FAC-69C3-48F4-967B-0829F3010934}">
      <formula1>"○,×"</formula1>
    </dataValidation>
    <dataValidation allowBlank="1" showInputMessage="1" sqref="C4:C8 C10:C11" xr:uid="{C7775E7B-8B5C-4148-9F8C-9EEF217BCAE9}"/>
  </dataValidations>
  <pageMargins left="0.7" right="0.7" top="0.75" bottom="0.75" header="0.3" footer="0.3"/>
  <pageSetup paperSize="9" scale="7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5</xdr:col>
                    <xdr:colOff>196850</xdr:colOff>
                    <xdr:row>20</xdr:row>
                    <xdr:rowOff>25400</xdr:rowOff>
                  </from>
                  <to>
                    <xdr:col>5</xdr:col>
                    <xdr:colOff>457200</xdr:colOff>
                    <xdr:row>21</xdr:row>
                    <xdr:rowOff>31750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5</xdr:col>
                    <xdr:colOff>196850</xdr:colOff>
                    <xdr:row>21</xdr:row>
                    <xdr:rowOff>50800</xdr:rowOff>
                  </from>
                  <to>
                    <xdr:col>5</xdr:col>
                    <xdr:colOff>457200</xdr:colOff>
                    <xdr:row>21</xdr:row>
                    <xdr:rowOff>330200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5</xdr:col>
                    <xdr:colOff>196850</xdr:colOff>
                    <xdr:row>22</xdr:row>
                    <xdr:rowOff>114300</xdr:rowOff>
                  </from>
                  <to>
                    <xdr:col>5</xdr:col>
                    <xdr:colOff>457200</xdr:colOff>
                    <xdr:row>22</xdr:row>
                    <xdr:rowOff>412750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5</xdr:col>
                    <xdr:colOff>196850</xdr:colOff>
                    <xdr:row>23</xdr:row>
                    <xdr:rowOff>114300</xdr:rowOff>
                  </from>
                  <to>
                    <xdr:col>5</xdr:col>
                    <xdr:colOff>457200</xdr:colOff>
                    <xdr:row>23</xdr:row>
                    <xdr:rowOff>412750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5</xdr:col>
                    <xdr:colOff>196850</xdr:colOff>
                    <xdr:row>24</xdr:row>
                    <xdr:rowOff>63500</xdr:rowOff>
                  </from>
                  <to>
                    <xdr:col>5</xdr:col>
                    <xdr:colOff>457200</xdr:colOff>
                    <xdr:row>24</xdr:row>
                    <xdr:rowOff>330200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5</xdr:col>
                    <xdr:colOff>196850</xdr:colOff>
                    <xdr:row>25</xdr:row>
                    <xdr:rowOff>139700</xdr:rowOff>
                  </from>
                  <to>
                    <xdr:col>5</xdr:col>
                    <xdr:colOff>457200</xdr:colOff>
                    <xdr:row>25</xdr:row>
                    <xdr:rowOff>444500</xdr:rowOff>
                  </to>
                </anchor>
              </controlPr>
            </control>
          </mc:Choice>
        </mc:AlternateContent>
        <mc:AlternateContent xmlns:mc="http://schemas.openxmlformats.org/markup-compatibility/2006">
          <mc:Choice Requires="x14">
            <control shapeId="3079" r:id="rId10" name="Check Box 7">
              <controlPr defaultSize="0" autoFill="0" autoLine="0" autoPict="0">
                <anchor moveWithCells="1">
                  <from>
                    <xdr:col>5</xdr:col>
                    <xdr:colOff>190500</xdr:colOff>
                    <xdr:row>25</xdr:row>
                    <xdr:rowOff>546100</xdr:rowOff>
                  </from>
                  <to>
                    <xdr:col>5</xdr:col>
                    <xdr:colOff>444500</xdr:colOff>
                    <xdr:row>27</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A874E-1570-48DD-8E74-2506911AEB78}">
  <dimension ref="A1:B18"/>
  <sheetViews>
    <sheetView workbookViewId="0">
      <selection activeCell="E11" sqref="E11"/>
    </sheetView>
  </sheetViews>
  <sheetFormatPr defaultRowHeight="13" x14ac:dyDescent="0.2"/>
  <cols>
    <col min="1" max="2" width="27.1796875" customWidth="1"/>
  </cols>
  <sheetData>
    <row r="1" spans="1:2" x14ac:dyDescent="0.2">
      <c r="A1" s="54" t="s">
        <v>128</v>
      </c>
      <c r="B1" s="1"/>
    </row>
    <row r="2" spans="1:2" x14ac:dyDescent="0.2">
      <c r="A2" s="1" t="s">
        <v>129</v>
      </c>
      <c r="B2" s="1"/>
    </row>
    <row r="3" spans="1:2" x14ac:dyDescent="0.2">
      <c r="B3" t="s">
        <v>130</v>
      </c>
    </row>
    <row r="4" spans="1:2" ht="26" x14ac:dyDescent="0.2">
      <c r="A4" s="80" t="s">
        <v>131</v>
      </c>
      <c r="B4" s="81" t="s">
        <v>132</v>
      </c>
    </row>
    <row r="5" spans="1:2" ht="14" x14ac:dyDescent="0.2">
      <c r="A5" s="80" t="s">
        <v>133</v>
      </c>
      <c r="B5" s="82" t="s">
        <v>134</v>
      </c>
    </row>
    <row r="6" spans="1:2" ht="14" x14ac:dyDescent="0.2">
      <c r="A6" s="80" t="s">
        <v>135</v>
      </c>
      <c r="B6" s="82">
        <v>150</v>
      </c>
    </row>
    <row r="7" spans="1:2" ht="14" x14ac:dyDescent="0.2">
      <c r="A7" s="80" t="s">
        <v>136</v>
      </c>
      <c r="B7" s="82">
        <v>130</v>
      </c>
    </row>
    <row r="8" spans="1:2" ht="14" x14ac:dyDescent="0.2">
      <c r="A8" s="80" t="s">
        <v>137</v>
      </c>
      <c r="B8" s="82">
        <v>107</v>
      </c>
    </row>
    <row r="9" spans="1:2" ht="14" x14ac:dyDescent="0.2">
      <c r="A9" s="80" t="s">
        <v>138</v>
      </c>
      <c r="B9" s="82">
        <v>95</v>
      </c>
    </row>
    <row r="10" spans="1:2" ht="14" x14ac:dyDescent="0.2">
      <c r="A10" s="80" t="s">
        <v>139</v>
      </c>
      <c r="B10" s="82">
        <v>88</v>
      </c>
    </row>
    <row r="11" spans="1:2" ht="14" x14ac:dyDescent="0.2">
      <c r="A11" s="80" t="s">
        <v>140</v>
      </c>
      <c r="B11" s="82">
        <v>82</v>
      </c>
    </row>
    <row r="12" spans="1:2" ht="14" x14ac:dyDescent="0.2">
      <c r="A12" s="80" t="s">
        <v>141</v>
      </c>
      <c r="B12" s="82">
        <v>78</v>
      </c>
    </row>
    <row r="13" spans="1:2" ht="14" x14ac:dyDescent="0.2">
      <c r="A13" s="80" t="s">
        <v>142</v>
      </c>
      <c r="B13" s="82">
        <v>75</v>
      </c>
    </row>
    <row r="14" spans="1:2" ht="14" x14ac:dyDescent="0.2">
      <c r="A14" s="80" t="s">
        <v>143</v>
      </c>
      <c r="B14" s="82">
        <v>72</v>
      </c>
    </row>
    <row r="15" spans="1:2" ht="14" x14ac:dyDescent="0.2">
      <c r="A15" s="80" t="s">
        <v>144</v>
      </c>
      <c r="B15" s="82">
        <v>70</v>
      </c>
    </row>
    <row r="16" spans="1:2" ht="14" x14ac:dyDescent="0.2">
      <c r="A16" s="80" t="s">
        <v>145</v>
      </c>
      <c r="B16" s="82">
        <v>68</v>
      </c>
    </row>
    <row r="17" spans="1:2" ht="14" x14ac:dyDescent="0.2">
      <c r="A17" s="80" t="s">
        <v>146</v>
      </c>
      <c r="B17" s="82">
        <v>66</v>
      </c>
    </row>
    <row r="18" spans="1:2" ht="14" x14ac:dyDescent="0.2">
      <c r="A18" s="80" t="s">
        <v>147</v>
      </c>
      <c r="B18" s="82">
        <v>64</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様式1-7ｰ2（施設・通常）</vt:lpstr>
      <vt:lpstr>様式1-7ｰ2（嵩上げ_解体３分の１）</vt:lpstr>
      <vt:lpstr>様式1-7ｰ2（嵩上げ_解体２分の１)</vt:lpstr>
      <vt:lpstr>様式1-7-2別紙内訳</vt:lpstr>
      <vt:lpstr>トン単価別表</vt:lpstr>
      <vt:lpstr>'様式1-7-2別紙内訳'!Print_Area</vt:lpstr>
      <vt:lpstr>'様式1-7ｰ2（施設・通常）'!Print_Area</vt:lpstr>
      <vt:lpstr>'様式1-7ｰ2（嵩上げ_解体２分の１)'!Print_Area</vt:lpstr>
      <vt:lpstr>'様式1-7ｰ2（嵩上げ_解体３分の１）'!Print_Area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2026-03-31T02:09:27Z</dcterms:created>
  <dcterms:modified xsi:type="dcterms:W3CDTF">2026-03-31T02:09:51Z</dcterms:modified>
  <cp:category/>
  <cp:contentStatus/>
</cp:coreProperties>
</file>